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<sst xmlns="http://schemas.openxmlformats.org/spreadsheetml/2006/main" count="80" uniqueCount="26">
  <si>
    <t>日付</t>
  </si>
  <si>
    <t>日経２５５株価</t>
  </si>
  <si>
    <t>収益率</t>
  </si>
  <si>
    <t>SP５００株価</t>
  </si>
  <si>
    <t>対数収益率</t>
  </si>
  <si>
    <t>ヒストグラム</t>
  </si>
  <si>
    <t>階級幅</t>
  </si>
  <si>
    <t>階級下限</t>
  </si>
  <si>
    <t>階級上限</t>
  </si>
  <si>
    <t>階級値</t>
  </si>
  <si>
    <t>度数</t>
  </si>
  <si>
    <t>相対度数</t>
  </si>
  <si>
    <t>累積度数</t>
  </si>
  <si>
    <t>累積相対度数</t>
  </si>
  <si>
    <t>nikkei225</t>
  </si>
  <si>
    <t>S&amp;P500</t>
  </si>
  <si>
    <t>選択条件式</t>
  </si>
  <si>
    <t>平均</t>
  </si>
  <si>
    <t>標準偏差</t>
  </si>
  <si>
    <t>平均＋２＊標準偏差</t>
  </si>
  <si>
    <t>平均－２＊標準偏差</t>
  </si>
  <si>
    <t>その範囲外のデータの割合</t>
  </si>
  <si>
    <t>第１四分位点</t>
  </si>
  <si>
    <t>中央値</t>
  </si>
  <si>
    <t>第３四分位点</t>
  </si>
  <si>
    <t>四分位範囲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</si>
</sst>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00000000000_ "/>
    <numFmt numFmtId="180" formatCode="0.00000_ "/>
    <numFmt numFmtId="181" formatCode="0.000000_ "/>
    <numFmt numFmtId="182" formatCode="0.0000_ "/>
    <numFmt numFmtId="183" formatCode="0.0000000000000000_ "/>
    <numFmt numFmtId="184" formatCode="0.00000000000000_ "/>
    <numFmt numFmtId="185" formatCode="0.0000000000000_ "/>
    <numFmt numFmtId="186" formatCode="0.000000000000_ "/>
    <numFmt numFmtId="187" formatCode="0.00000000000_ "/>
    <numFmt numFmtId="188" formatCode="0.00000000000000000_ "/>
    <numFmt numFmtId="189" formatCode="0.000000000000000000_ "/>
    <numFmt numFmtId="190" formatCode="0.0000000000000000000_ "/>
    <numFmt numFmtId="191" formatCode="0.00000000000000000000_ "/>
    <numFmt numFmtId="192" formatCode="0.000000000000000000000_ "/>
    <numFmt numFmtId="193" formatCode="0.0000000000000000000000_ "/>
    <numFmt numFmtId="194" formatCode="0.00000000000000000000000_ "/>
    <numFmt numFmtId="195" formatCode="0.000000000000000000000000_ "/>
    <numFmt numFmtId="196" formatCode="0.0000000000000000000000000_ "/>
    <numFmt numFmtId="197" formatCode="0.00000000000000000000000000_ "/>
    <numFmt numFmtId="198" formatCode="0.000000000000000000000000000_ "/>
    <numFmt numFmtId="199" formatCode="0.0000000000000000000000000000_ "/>
    <numFmt numFmtId="200" formatCode="0.00000000000000000000000000000_ "/>
    <numFmt numFmtId="201" formatCode="0.000000000000000000000000000000_ "/>
    <numFmt numFmtId="202" formatCode="0.0000000_ "/>
    <numFmt numFmtId="203" formatCode="0.00000000_ "/>
    <numFmt numFmtId="204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Sheet1!$E$129</c:f>
              <c:strCache>
                <c:ptCount val="1"/>
                <c:pt idx="0">
                  <c:v>相対度数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Sheet1!$C$129:$C$139</c:f>
              <c:strCache/>
            </c:strRef>
          </c:cat>
          <c:val>
            <c:numRef>
              <c:f>Sheet1!$E$130:$E$139</c:f>
              <c:numCache/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Sheet1!$G$129</c:f>
              <c:strCache>
                <c:ptCount val="1"/>
                <c:pt idx="0">
                  <c:v>累積相対度数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Sheet1!$C$129:$C$139</c:f>
              <c:strCache/>
            </c:strRef>
          </c:cat>
          <c:val>
            <c:numRef>
              <c:f>Sheet1!$G$130:$G$139</c:f>
              <c:numCache/>
            </c:numRef>
          </c:val>
        </c:ser>
        <c:axId val="1600922"/>
        <c:axId val="14408299"/>
      </c:barChart>
      <c:catAx>
        <c:axId val="160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Sheet1!$E$175</c:f>
              <c:strCache>
                <c:ptCount val="1"/>
                <c:pt idx="0">
                  <c:v>相対度数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Sheet1!$C$175:$C$185</c:f>
              <c:strCache/>
            </c:strRef>
          </c:cat>
          <c:val>
            <c:numRef>
              <c:f>Sheet1!$E$176:$E$185</c:f>
              <c:numCache/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65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Sheet1!$G$175</c:f>
              <c:strCache>
                <c:ptCount val="1"/>
                <c:pt idx="0">
                  <c:v>累積相対度数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Sheet1!$C$175:$C$185</c:f>
              <c:strCache/>
            </c:strRef>
          </c:cat>
          <c:val>
            <c:numRef>
              <c:f>Sheet1!$G$175:$G$185</c:f>
              <c:numCache/>
            </c:numRef>
          </c:val>
        </c:ser>
        <c:axId val="34667278"/>
        <c:axId val="43570047"/>
      </c:bar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140</xdr:row>
      <xdr:rowOff>9525</xdr:rowOff>
    </xdr:from>
    <xdr:to>
      <xdr:col>3</xdr:col>
      <xdr:colOff>666750</xdr:colOff>
      <xdr:row>156</xdr:row>
      <xdr:rowOff>9525</xdr:rowOff>
    </xdr:to>
    <xdr:graphicFrame>
      <xdr:nvGraphicFramePr>
        <xdr:cNvPr id="1" name="Chart 4"/>
        <xdr:cNvGraphicFramePr/>
      </xdr:nvGraphicFramePr>
      <xdr:xfrm>
        <a:off x="85725" y="24012525"/>
        <a:ext cx="3114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140</xdr:row>
      <xdr:rowOff>9525</xdr:rowOff>
    </xdr:from>
    <xdr:to>
      <xdr:col>7</xdr:col>
      <xdr:colOff>619125</xdr:colOff>
      <xdr:row>155</xdr:row>
      <xdr:rowOff>152400</xdr:rowOff>
    </xdr:to>
    <xdr:graphicFrame>
      <xdr:nvGraphicFramePr>
        <xdr:cNvPr id="2" name="Chart 5"/>
        <xdr:cNvGraphicFramePr/>
      </xdr:nvGraphicFramePr>
      <xdr:xfrm>
        <a:off x="3438525" y="24012525"/>
        <a:ext cx="30670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186</xdr:row>
      <xdr:rowOff>0</xdr:rowOff>
    </xdr:from>
    <xdr:to>
      <xdr:col>3</xdr:col>
      <xdr:colOff>695325</xdr:colOff>
      <xdr:row>202</xdr:row>
      <xdr:rowOff>9525</xdr:rowOff>
    </xdr:to>
    <xdr:graphicFrame>
      <xdr:nvGraphicFramePr>
        <xdr:cNvPr id="3" name="Chart 6"/>
        <xdr:cNvGraphicFramePr/>
      </xdr:nvGraphicFramePr>
      <xdr:xfrm>
        <a:off x="104775" y="31889700"/>
        <a:ext cx="31242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186</xdr:row>
      <xdr:rowOff>0</xdr:rowOff>
    </xdr:from>
    <xdr:to>
      <xdr:col>7</xdr:col>
      <xdr:colOff>542925</xdr:colOff>
      <xdr:row>201</xdr:row>
      <xdr:rowOff>152400</xdr:rowOff>
    </xdr:to>
    <xdr:graphicFrame>
      <xdr:nvGraphicFramePr>
        <xdr:cNvPr id="4" name="Chart 7"/>
        <xdr:cNvGraphicFramePr/>
      </xdr:nvGraphicFramePr>
      <xdr:xfrm>
        <a:off x="3352800" y="31889700"/>
        <a:ext cx="30765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s\Tab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TabA1"/>
      <sheetName val="1"/>
      <sheetName val="1(Check)"/>
      <sheetName val="2"/>
      <sheetName val="3"/>
      <sheetName val="F-test"/>
      <sheetName val="等分散t-Test"/>
      <sheetName val="不等分散t-Test"/>
      <sheetName val="PeasonTest"/>
    </sheetNames>
    <sheetDataSet>
      <sheetData sheetId="3">
        <row r="3">
          <cell r="C3">
            <v>-0.213527854102054</v>
          </cell>
          <cell r="E3">
            <v>-0.0525406781458706</v>
          </cell>
        </row>
        <row r="4">
          <cell r="C4">
            <v>0.1828734255187925</v>
          </cell>
          <cell r="E4">
            <v>-0.006720785890856895</v>
          </cell>
        </row>
        <row r="5">
          <cell r="C5">
            <v>-0.11511301111654504</v>
          </cell>
          <cell r="E5">
            <v>0.058206840656619185</v>
          </cell>
        </row>
        <row r="6">
          <cell r="C6">
            <v>0.0602332988165184</v>
          </cell>
          <cell r="E6">
            <v>0.024524556940845876</v>
          </cell>
        </row>
        <row r="7">
          <cell r="C7">
            <v>-0.023571231200682163</v>
          </cell>
          <cell r="E7">
            <v>0.04067904929105026</v>
          </cell>
        </row>
        <row r="8">
          <cell r="C8">
            <v>0.12555429498503123</v>
          </cell>
          <cell r="E8">
            <v>0.06511441726691558</v>
          </cell>
        </row>
        <row r="9">
          <cell r="C9">
            <v>-0.00444695983007648</v>
          </cell>
          <cell r="E9">
            <v>0.021959955053811875</v>
          </cell>
        </row>
        <row r="10">
          <cell r="C10">
            <v>-0.0068999758327663585</v>
          </cell>
          <cell r="E10">
            <v>0.0003197612476615319</v>
          </cell>
        </row>
        <row r="11">
          <cell r="C11">
            <v>-0.012394170551203842</v>
          </cell>
          <cell r="E11">
            <v>0.037878464793764444</v>
          </cell>
        </row>
        <row r="12">
          <cell r="C12">
            <v>-0.10190678293730215</v>
          </cell>
          <cell r="E12">
            <v>-0.04907751017191231</v>
          </cell>
        </row>
        <row r="13">
          <cell r="C13">
            <v>0.035007163448698364</v>
          </cell>
          <cell r="E13">
            <v>0.04388229247898767</v>
          </cell>
        </row>
        <row r="14">
          <cell r="C14">
            <v>-0.07687855954047151</v>
          </cell>
          <cell r="E14">
            <v>0.019458251428518203</v>
          </cell>
        </row>
        <row r="15">
          <cell r="C15">
            <v>0.06837218221234309</v>
          </cell>
          <cell r="E15">
            <v>-0.01932933062438913</v>
          </cell>
        </row>
        <row r="16">
          <cell r="C16">
            <v>0.05316164231666498</v>
          </cell>
          <cell r="E16">
            <v>0.011764690804727529</v>
          </cell>
        </row>
        <row r="17">
          <cell r="C17">
            <v>-0.1059202304584943</v>
          </cell>
          <cell r="E17">
            <v>-0.04489661995735794</v>
          </cell>
        </row>
        <row r="18">
          <cell r="C18">
            <v>0.012980814232589566</v>
          </cell>
          <cell r="E18">
            <v>0.10578950523409691</v>
          </cell>
        </row>
        <row r="19">
          <cell r="C19">
            <v>-0.042698682517656295</v>
          </cell>
          <cell r="E19">
            <v>-0.02012491183592946</v>
          </cell>
        </row>
        <row r="20">
          <cell r="C20">
            <v>-0.03156215165295606</v>
          </cell>
          <cell r="E20">
            <v>0.009543822744904062</v>
          </cell>
        </row>
        <row r="21">
          <cell r="C21">
            <v>-0.09804438525152115</v>
          </cell>
          <cell r="E21">
            <v>-0.02207368007590116</v>
          </cell>
        </row>
        <row r="22">
          <cell r="C22">
            <v>-0.10654693964856676</v>
          </cell>
          <cell r="E22">
            <v>0.027510774361822143</v>
          </cell>
        </row>
        <row r="23">
          <cell r="C23">
            <v>0.053570795583977926</v>
          </cell>
          <cell r="E23">
            <v>0.0009635072406233292</v>
          </cell>
        </row>
        <row r="24">
          <cell r="C24">
            <v>-0.13993966387992351</v>
          </cell>
          <cell r="E24">
            <v>-0.017511285484141048</v>
          </cell>
        </row>
        <row r="25">
          <cell r="C25">
            <v>-0.0026018461097301326</v>
          </cell>
          <cell r="E25">
            <v>0.038618362837735454</v>
          </cell>
        </row>
        <row r="26">
          <cell r="C26">
            <v>0.12679612038065535</v>
          </cell>
          <cell r="E26">
            <v>-0.024290180670616834</v>
          </cell>
        </row>
        <row r="27">
          <cell r="C27">
            <v>-0.03734423031042411</v>
          </cell>
          <cell r="E27">
            <v>0.009064414154407174</v>
          </cell>
        </row>
        <row r="28">
          <cell r="C28">
            <v>-0.0369808062037329</v>
          </cell>
          <cell r="E28">
            <v>0.002104055864218246</v>
          </cell>
        </row>
        <row r="29">
          <cell r="C29">
            <v>0.05320395881017426</v>
          </cell>
          <cell r="E29">
            <v>0.02981292053590412</v>
          </cell>
        </row>
        <row r="30">
          <cell r="C30">
            <v>-0.043851619281625176</v>
          </cell>
          <cell r="E30">
            <v>0.010057058909608507</v>
          </cell>
        </row>
        <row r="31">
          <cell r="C31">
            <v>0.005822325559176278</v>
          </cell>
          <cell r="E31">
            <v>0.007021264078718836</v>
          </cell>
        </row>
        <row r="32">
          <cell r="C32">
            <v>-0.004145735727183464</v>
          </cell>
          <cell r="E32">
            <v>0.010429041654892224</v>
          </cell>
        </row>
        <row r="33">
          <cell r="C33">
            <v>0.092236343199529</v>
          </cell>
          <cell r="E33">
            <v>0.01852463452645292</v>
          </cell>
        </row>
        <row r="34">
          <cell r="C34">
            <v>0.11796464387202832</v>
          </cell>
          <cell r="E34">
            <v>-0.02574537280477518</v>
          </cell>
        </row>
        <row r="35">
          <cell r="C35">
            <v>-0.01769115185244985</v>
          </cell>
          <cell r="E35">
            <v>0.022463263988382387</v>
          </cell>
        </row>
        <row r="36">
          <cell r="C36">
            <v>-0.04795605767887601</v>
          </cell>
          <cell r="E36">
            <v>0.0007549516301370574</v>
          </cell>
        </row>
        <row r="37">
          <cell r="C37">
            <v>0.03954166529441672</v>
          </cell>
          <cell r="E37">
            <v>-0.005341298613249279</v>
          </cell>
        </row>
        <row r="38">
          <cell r="C38">
            <v>0.031227405593789115</v>
          </cell>
          <cell r="E38">
            <v>0.03385245757343558</v>
          </cell>
        </row>
        <row r="39">
          <cell r="C39">
            <v>-0.04478444852060548</v>
          </cell>
          <cell r="E39">
            <v>-0.01003813348240623</v>
          </cell>
        </row>
        <row r="40">
          <cell r="C40">
            <v>-0.020234468522149385</v>
          </cell>
          <cell r="E40">
            <v>0.019207289080128476</v>
          </cell>
        </row>
        <row r="41">
          <cell r="C41">
            <v>-0.18308934997574866</v>
          </cell>
          <cell r="E41">
            <v>-0.01299473977381993</v>
          </cell>
        </row>
        <row r="42">
          <cell r="C42">
            <v>0.05978048446913853</v>
          </cell>
          <cell r="E42">
            <v>0.010040591116877273</v>
          </cell>
        </row>
        <row r="43">
          <cell r="C43">
            <v>0.14966263018537873</v>
          </cell>
          <cell r="E43">
            <v>0.03198382449167081</v>
          </cell>
        </row>
        <row r="44">
          <cell r="C44">
            <v>-0.01153088672759317</v>
          </cell>
          <cell r="E44">
            <v>-0.03050565928931004</v>
          </cell>
        </row>
        <row r="45">
          <cell r="C45">
            <v>-0.04528003959014981</v>
          </cell>
          <cell r="E45">
            <v>-0.046825874672965284</v>
          </cell>
        </row>
        <row r="46">
          <cell r="C46">
            <v>0.03158731675992321</v>
          </cell>
          <cell r="E46">
            <v>0.011464639111236963</v>
          </cell>
        </row>
        <row r="47">
          <cell r="C47">
            <v>0.061364486286475284</v>
          </cell>
          <cell r="E47">
            <v>0.012320936987420872</v>
          </cell>
        </row>
        <row r="48">
          <cell r="C48">
            <v>-0.01584269774432734</v>
          </cell>
          <cell r="E48">
            <v>-0.027156214317502148</v>
          </cell>
        </row>
        <row r="49">
          <cell r="C49">
            <v>-0.009468276271931586</v>
          </cell>
          <cell r="E49">
            <v>0.031004222913675328</v>
          </cell>
        </row>
        <row r="50">
          <cell r="C50">
            <v>0.00872201589807986</v>
          </cell>
          <cell r="E50">
            <v>0.03690914263888789</v>
          </cell>
        </row>
        <row r="51">
          <cell r="C51">
            <v>-0.05299363817658964</v>
          </cell>
          <cell r="E51">
            <v>-0.027245343314899806</v>
          </cell>
        </row>
        <row r="52">
          <cell r="C52">
            <v>0.02153070739254659</v>
          </cell>
          <cell r="E52">
            <v>0.020619728259958947</v>
          </cell>
        </row>
        <row r="53">
          <cell r="C53">
            <v>-0.04680105838826165</v>
          </cell>
          <cell r="E53">
            <v>-0.04030609078438463</v>
          </cell>
        </row>
        <row r="54">
          <cell r="C54">
            <v>0.03337742963144841</v>
          </cell>
          <cell r="E54">
            <v>0.0122241269813399</v>
          </cell>
        </row>
        <row r="55">
          <cell r="C55">
            <v>-0.0559520149815711</v>
          </cell>
          <cell r="E55">
            <v>0.02398764027529854</v>
          </cell>
        </row>
        <row r="56">
          <cell r="C56">
            <v>-0.08948513805124314</v>
          </cell>
          <cell r="E56">
            <v>0.03543871126409659</v>
          </cell>
        </row>
        <row r="57">
          <cell r="C57">
            <v>-0.05505379157390422</v>
          </cell>
          <cell r="E57">
            <v>0.026962467224111997</v>
          </cell>
        </row>
        <row r="58">
          <cell r="C58">
            <v>0.04048302648566171</v>
          </cell>
          <cell r="E58">
            <v>0.027576544087837718</v>
          </cell>
        </row>
        <row r="59">
          <cell r="C59">
            <v>-0.0850269700015307</v>
          </cell>
          <cell r="E59">
            <v>0.03566797648447029</v>
          </cell>
        </row>
        <row r="60">
          <cell r="C60">
            <v>-0.061405691425690634</v>
          </cell>
          <cell r="E60">
            <v>0.021055362076815243</v>
          </cell>
        </row>
        <row r="61">
          <cell r="C61">
            <v>0.1387143744286643</v>
          </cell>
          <cell r="E61">
            <v>0.031281631936187715</v>
          </cell>
        </row>
        <row r="62">
          <cell r="C62">
            <v>0.08280056278030123</v>
          </cell>
          <cell r="E62">
            <v>-0.000320301798208078</v>
          </cell>
        </row>
        <row r="63">
          <cell r="C63">
            <v>-0.011332811460928127</v>
          </cell>
          <cell r="E63">
            <v>0.03931448733485343</v>
          </cell>
        </row>
        <row r="64">
          <cell r="C64">
            <v>-0.0145314174017237</v>
          </cell>
          <cell r="E64">
            <v>-0.004991819338843406</v>
          </cell>
        </row>
        <row r="65">
          <cell r="C65">
            <v>0.05989746977642696</v>
          </cell>
          <cell r="E65">
            <v>0.04022886938718351</v>
          </cell>
        </row>
        <row r="66">
          <cell r="C66">
            <v>0.058221838920722746</v>
          </cell>
          <cell r="E66">
            <v>0.01729347936687997</v>
          </cell>
        </row>
        <row r="67">
          <cell r="C67">
            <v>0.046447352160232214</v>
          </cell>
          <cell r="E67">
            <v>0.03209668867378834</v>
          </cell>
        </row>
        <row r="68">
          <cell r="C68">
            <v>-0.03358409097691606</v>
          </cell>
          <cell r="E68">
            <v>0.00690981636018595</v>
          </cell>
        </row>
        <row r="69">
          <cell r="C69">
            <v>0.06172975603797681</v>
          </cell>
          <cell r="E69">
            <v>0.007885384539940254</v>
          </cell>
        </row>
        <row r="70">
          <cell r="C70">
            <v>0.029207001944540067</v>
          </cell>
          <cell r="E70">
            <v>0.013342046230175875</v>
          </cell>
        </row>
        <row r="71">
          <cell r="C71">
            <v>-0.0038688618901296934</v>
          </cell>
          <cell r="E71">
            <v>0.02259615972339546</v>
          </cell>
        </row>
        <row r="72">
          <cell r="C72">
            <v>0.025831938516979847</v>
          </cell>
          <cell r="E72">
            <v>0.002254152848494506</v>
          </cell>
        </row>
        <row r="73">
          <cell r="C73">
            <v>-0.08509377938073293</v>
          </cell>
          <cell r="E73">
            <v>-0.046827520786962396</v>
          </cell>
        </row>
        <row r="74">
          <cell r="C74">
            <v>-0.025744616907740436</v>
          </cell>
          <cell r="E74">
            <v>0.018639176083920184</v>
          </cell>
        </row>
        <row r="75">
          <cell r="C75">
            <v>0.06663010966782501</v>
          </cell>
          <cell r="E75">
            <v>0.052785301850791555</v>
          </cell>
        </row>
        <row r="76">
          <cell r="C76">
            <v>-0.05186576352306638</v>
          </cell>
          <cell r="E76">
            <v>0.02576618198152847</v>
          </cell>
        </row>
        <row r="77">
          <cell r="C77">
            <v>0.026684499153850183</v>
          </cell>
          <cell r="E77">
            <v>0.07080896494966371</v>
          </cell>
        </row>
        <row r="78">
          <cell r="C78">
            <v>-0.08221268102602508</v>
          </cell>
          <cell r="E78">
            <v>-0.02173998663640564</v>
          </cell>
        </row>
        <row r="79">
          <cell r="C79">
            <v>-0.05473920341706595</v>
          </cell>
          <cell r="E79">
            <v>0.05951064752287216</v>
          </cell>
        </row>
        <row r="80">
          <cell r="C80">
            <v>-0.004528891705185835</v>
          </cell>
        </row>
        <row r="89">
          <cell r="C89">
            <v>-24</v>
          </cell>
          <cell r="D89">
            <v>1</v>
          </cell>
          <cell r="E89">
            <v>1</v>
          </cell>
        </row>
        <row r="90">
          <cell r="C90">
            <v>-18</v>
          </cell>
          <cell r="D90">
            <v>1</v>
          </cell>
          <cell r="E90">
            <v>2</v>
          </cell>
        </row>
        <row r="91">
          <cell r="C91">
            <v>-12</v>
          </cell>
          <cell r="D91">
            <v>6</v>
          </cell>
          <cell r="E91">
            <v>8</v>
          </cell>
        </row>
        <row r="92">
          <cell r="C92">
            <v>-6</v>
          </cell>
          <cell r="D92">
            <v>21</v>
          </cell>
          <cell r="E92">
            <v>29</v>
          </cell>
        </row>
        <row r="93">
          <cell r="C93">
            <v>0</v>
          </cell>
          <cell r="D93">
            <v>22</v>
          </cell>
          <cell r="E93">
            <v>51</v>
          </cell>
        </row>
        <row r="94">
          <cell r="C94">
            <v>6</v>
          </cell>
          <cell r="D94">
            <v>19</v>
          </cell>
          <cell r="E94">
            <v>70</v>
          </cell>
        </row>
        <row r="95">
          <cell r="C95">
            <v>12</v>
          </cell>
          <cell r="D95">
            <v>6</v>
          </cell>
          <cell r="E95">
            <v>76</v>
          </cell>
        </row>
        <row r="96">
          <cell r="C96">
            <v>18</v>
          </cell>
          <cell r="D96">
            <v>1</v>
          </cell>
          <cell r="E96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A1" sqref="A1:IV16384"/>
    </sheetView>
  </sheetViews>
  <sheetFormatPr defaultColWidth="9.00390625" defaultRowHeight="13.5"/>
  <cols>
    <col min="2" max="2" width="14.50390625" style="0" customWidth="1"/>
    <col min="3" max="3" width="9.75390625" style="0" customWidth="1"/>
    <col min="4" max="4" width="10.75390625" style="0" customWidth="1"/>
    <col min="5" max="5" width="11.50390625" style="0" customWidth="1"/>
    <col min="7" max="7" width="12.75390625" style="0" customWidth="1"/>
  </cols>
  <sheetData>
    <row r="1" spans="1:7" ht="13.5">
      <c r="A1" s="4" t="s">
        <v>0</v>
      </c>
      <c r="B1" s="4" t="s">
        <v>1</v>
      </c>
      <c r="C1" s="4" t="s">
        <v>2</v>
      </c>
      <c r="D1" s="4" t="s">
        <v>4</v>
      </c>
      <c r="E1" s="4" t="s">
        <v>3</v>
      </c>
      <c r="F1" s="4" t="s">
        <v>2</v>
      </c>
      <c r="G1" s="4" t="s">
        <v>4</v>
      </c>
    </row>
    <row r="2" spans="1:5" ht="13.5">
      <c r="A2" s="1">
        <v>33086</v>
      </c>
      <c r="B2" s="2">
        <v>25978.37</v>
      </c>
      <c r="C2" s="5"/>
      <c r="E2" s="2">
        <v>322.56</v>
      </c>
    </row>
    <row r="3" spans="1:7" ht="13.5">
      <c r="A3" s="1">
        <v>33117</v>
      </c>
      <c r="B3" s="2">
        <v>20983.5</v>
      </c>
      <c r="C3" s="5">
        <f>B3/B2-1</f>
        <v>-0.19227033874719623</v>
      </c>
      <c r="D3" s="5">
        <f>LN(B3)-LN(B2)</f>
        <v>-0.213527854102054</v>
      </c>
      <c r="E3" s="2">
        <v>306.05</v>
      </c>
      <c r="F3" s="5">
        <f>E3/E2-1</f>
        <v>-0.05118427579365081</v>
      </c>
      <c r="G3" s="5">
        <f>LN(E3)-LN(E2)</f>
        <v>-0.0525406781458706</v>
      </c>
    </row>
    <row r="4" spans="1:7" ht="13.5">
      <c r="A4" s="1">
        <v>33147</v>
      </c>
      <c r="B4" s="2">
        <v>25194.1</v>
      </c>
      <c r="C4" s="5">
        <f aca="true" t="shared" si="0" ref="C4:C67">B4/B3-1</f>
        <v>0.200662425238878</v>
      </c>
      <c r="D4" s="5">
        <f aca="true" t="shared" si="1" ref="D4:D67">LN(B4)-LN(B3)</f>
        <v>0.1828734255187925</v>
      </c>
      <c r="E4" s="2">
        <v>304</v>
      </c>
      <c r="F4" s="5">
        <f aca="true" t="shared" si="2" ref="F4:F67">E4/E3-1</f>
        <v>-0.006698251919621034</v>
      </c>
      <c r="G4" s="5">
        <f aca="true" t="shared" si="3" ref="G4:G67">LN(E4)-LN(E3)</f>
        <v>-0.006720785890856895</v>
      </c>
    </row>
    <row r="5" spans="1:7" ht="13.5">
      <c r="A5" s="1">
        <v>33178</v>
      </c>
      <c r="B5" s="2">
        <v>22454.63</v>
      </c>
      <c r="C5" s="5">
        <f t="shared" si="0"/>
        <v>-0.10873458468450936</v>
      </c>
      <c r="D5" s="5">
        <f t="shared" si="1"/>
        <v>-0.11511301111654504</v>
      </c>
      <c r="E5" s="2">
        <v>322.22</v>
      </c>
      <c r="F5" s="5">
        <f t="shared" si="2"/>
        <v>0.05993421052631587</v>
      </c>
      <c r="G5" s="5">
        <f t="shared" si="3"/>
        <v>0.058206840656619185</v>
      </c>
    </row>
    <row r="6" spans="1:7" ht="13.5">
      <c r="A6" s="1">
        <v>33208</v>
      </c>
      <c r="B6" s="2">
        <v>23848.71</v>
      </c>
      <c r="C6" s="5">
        <f t="shared" si="0"/>
        <v>0.06208430065425241</v>
      </c>
      <c r="D6" s="5">
        <f t="shared" si="1"/>
        <v>0.0602332988165184</v>
      </c>
      <c r="E6" s="2">
        <v>330.22</v>
      </c>
      <c r="F6" s="5">
        <f t="shared" si="2"/>
        <v>0.02482775743280996</v>
      </c>
      <c r="G6" s="5">
        <f t="shared" si="3"/>
        <v>0.024524556940845876</v>
      </c>
    </row>
    <row r="7" spans="1:7" ht="13.5">
      <c r="A7" s="1">
        <v>33239</v>
      </c>
      <c r="B7" s="2">
        <v>23293.14</v>
      </c>
      <c r="C7" s="5">
        <f t="shared" si="0"/>
        <v>-0.023295599636206754</v>
      </c>
      <c r="D7" s="5">
        <f t="shared" si="1"/>
        <v>-0.023571231200682163</v>
      </c>
      <c r="E7" s="2">
        <v>343.93</v>
      </c>
      <c r="F7" s="5">
        <f t="shared" si="2"/>
        <v>0.04151777602810247</v>
      </c>
      <c r="G7" s="5">
        <f t="shared" si="3"/>
        <v>0.04067904929105026</v>
      </c>
    </row>
    <row r="8" spans="1:7" ht="13.5">
      <c r="A8" s="1">
        <v>33270</v>
      </c>
      <c r="B8" s="2">
        <v>26409.22</v>
      </c>
      <c r="C8" s="5">
        <f t="shared" si="0"/>
        <v>0.13377672567974952</v>
      </c>
      <c r="D8" s="5">
        <f t="shared" si="1"/>
        <v>0.12555429498503123</v>
      </c>
      <c r="E8" s="2">
        <v>367.07</v>
      </c>
      <c r="F8" s="5">
        <f t="shared" si="2"/>
        <v>0.06728113278864889</v>
      </c>
      <c r="G8" s="5">
        <f t="shared" si="3"/>
        <v>0.06511441726691558</v>
      </c>
    </row>
    <row r="9" spans="1:7" ht="13.5">
      <c r="A9" s="1">
        <v>33298</v>
      </c>
      <c r="B9" s="2">
        <v>26292.04</v>
      </c>
      <c r="C9" s="5">
        <f t="shared" si="0"/>
        <v>-0.00443708674470511</v>
      </c>
      <c r="D9" s="5">
        <f t="shared" si="1"/>
        <v>-0.00444695983007648</v>
      </c>
      <c r="E9" s="2">
        <v>375.22</v>
      </c>
      <c r="F9" s="5">
        <f t="shared" si="2"/>
        <v>0.022202849592720897</v>
      </c>
      <c r="G9" s="5">
        <f t="shared" si="3"/>
        <v>0.021959955053811875</v>
      </c>
    </row>
    <row r="10" spans="1:7" ht="13.5">
      <c r="A10" s="1">
        <v>33329</v>
      </c>
      <c r="B10" s="2">
        <v>26111.25</v>
      </c>
      <c r="C10" s="5">
        <f t="shared" si="0"/>
        <v>-0.006876225656130219</v>
      </c>
      <c r="D10" s="5">
        <f t="shared" si="1"/>
        <v>-0.0068999758327663585</v>
      </c>
      <c r="E10" s="2">
        <v>375.34</v>
      </c>
      <c r="F10" s="5">
        <f t="shared" si="2"/>
        <v>0.00031981237673894825</v>
      </c>
      <c r="G10" s="5">
        <f t="shared" si="3"/>
        <v>0.0003197612476615319</v>
      </c>
    </row>
    <row r="11" spans="1:7" ht="13.5">
      <c r="A11" s="1">
        <v>33359</v>
      </c>
      <c r="B11" s="2">
        <v>25789.62</v>
      </c>
      <c r="C11" s="5">
        <f t="shared" si="0"/>
        <v>-0.012317679161281125</v>
      </c>
      <c r="D11" s="5">
        <f t="shared" si="1"/>
        <v>-0.012394170551203842</v>
      </c>
      <c r="E11" s="2">
        <v>389.83</v>
      </c>
      <c r="F11" s="5">
        <f t="shared" si="2"/>
        <v>0.03860499813502427</v>
      </c>
      <c r="G11" s="5">
        <f t="shared" si="3"/>
        <v>0.037878464793764444</v>
      </c>
    </row>
    <row r="12" spans="1:7" ht="13.5">
      <c r="A12" s="1">
        <v>33390</v>
      </c>
      <c r="B12" s="2">
        <v>23290.96</v>
      </c>
      <c r="C12" s="5">
        <f t="shared" si="0"/>
        <v>-0.09688626664526268</v>
      </c>
      <c r="D12" s="5">
        <f t="shared" si="1"/>
        <v>-0.10190678293730215</v>
      </c>
      <c r="E12" s="2">
        <v>371.16</v>
      </c>
      <c r="F12" s="5">
        <f t="shared" si="2"/>
        <v>-0.047892671164353584</v>
      </c>
      <c r="G12" s="5">
        <f t="shared" si="3"/>
        <v>-0.04907751017191231</v>
      </c>
    </row>
    <row r="13" spans="1:7" ht="13.5">
      <c r="A13" s="1">
        <v>33420</v>
      </c>
      <c r="B13" s="2">
        <v>24120.75</v>
      </c>
      <c r="C13" s="5">
        <f t="shared" si="0"/>
        <v>0.0356271274348503</v>
      </c>
      <c r="D13" s="5">
        <f t="shared" si="1"/>
        <v>0.035007163448698364</v>
      </c>
      <c r="E13" s="2">
        <v>387.81</v>
      </c>
      <c r="F13" s="5">
        <f t="shared" si="2"/>
        <v>0.04485935984481082</v>
      </c>
      <c r="G13" s="5">
        <f t="shared" si="3"/>
        <v>0.04388229247898767</v>
      </c>
    </row>
    <row r="14" spans="1:7" ht="13.5">
      <c r="A14" s="1">
        <v>33451</v>
      </c>
      <c r="B14" s="2">
        <v>22335.87</v>
      </c>
      <c r="C14" s="5">
        <f t="shared" si="0"/>
        <v>-0.07399769907652132</v>
      </c>
      <c r="D14" s="5">
        <f t="shared" si="1"/>
        <v>-0.07687855954047151</v>
      </c>
      <c r="E14" s="2">
        <v>395.43</v>
      </c>
      <c r="F14" s="5">
        <f t="shared" si="2"/>
        <v>0.01964879709135925</v>
      </c>
      <c r="G14" s="5">
        <f t="shared" si="3"/>
        <v>0.019458251428518203</v>
      </c>
    </row>
    <row r="15" spans="1:7" ht="13.5">
      <c r="A15" s="1">
        <v>33482</v>
      </c>
      <c r="B15" s="2">
        <v>23916.44</v>
      </c>
      <c r="C15" s="5">
        <f t="shared" si="0"/>
        <v>0.07076375354978337</v>
      </c>
      <c r="D15" s="5">
        <f t="shared" si="1"/>
        <v>0.06837218221234309</v>
      </c>
      <c r="E15" s="2">
        <v>387.86</v>
      </c>
      <c r="F15" s="5">
        <f t="shared" si="2"/>
        <v>-0.01914371696634043</v>
      </c>
      <c r="G15" s="5">
        <f t="shared" si="3"/>
        <v>-0.01932933062438913</v>
      </c>
    </row>
    <row r="16" spans="1:7" ht="13.5">
      <c r="A16" s="1">
        <v>33512</v>
      </c>
      <c r="B16" s="2">
        <v>25222.28</v>
      </c>
      <c r="C16" s="5">
        <f t="shared" si="0"/>
        <v>0.054600099345889275</v>
      </c>
      <c r="D16" s="5">
        <f t="shared" si="1"/>
        <v>0.05316164231666498</v>
      </c>
      <c r="E16" s="2">
        <v>392.45</v>
      </c>
      <c r="F16" s="5">
        <f t="shared" si="2"/>
        <v>0.011834166967462423</v>
      </c>
      <c r="G16" s="5">
        <f t="shared" si="3"/>
        <v>0.011764690804727529</v>
      </c>
    </row>
    <row r="17" spans="1:7" ht="13.5">
      <c r="A17" s="1">
        <v>33543</v>
      </c>
      <c r="B17" s="2">
        <v>22687.35</v>
      </c>
      <c r="C17" s="5">
        <f t="shared" si="0"/>
        <v>-0.10050360237060252</v>
      </c>
      <c r="D17" s="5">
        <f t="shared" si="1"/>
        <v>-0.1059202304584943</v>
      </c>
      <c r="E17" s="2">
        <v>375.22</v>
      </c>
      <c r="F17" s="5">
        <f t="shared" si="2"/>
        <v>-0.04390368199770667</v>
      </c>
      <c r="G17" s="5">
        <f t="shared" si="3"/>
        <v>-0.04489661995735794</v>
      </c>
    </row>
    <row r="18" spans="1:7" ht="13.5">
      <c r="A18" s="1">
        <v>33573</v>
      </c>
      <c r="B18" s="2">
        <v>22983.77</v>
      </c>
      <c r="C18" s="5">
        <f t="shared" si="0"/>
        <v>0.013065430735630379</v>
      </c>
      <c r="D18" s="5">
        <f t="shared" si="1"/>
        <v>0.012980814232589566</v>
      </c>
      <c r="E18" s="2">
        <v>417.09</v>
      </c>
      <c r="F18" s="5">
        <f t="shared" si="2"/>
        <v>0.11158786845050894</v>
      </c>
      <c r="G18" s="5">
        <f t="shared" si="3"/>
        <v>0.10578950523409691</v>
      </c>
    </row>
    <row r="19" spans="1:7" ht="13.5">
      <c r="A19" s="1">
        <v>33604</v>
      </c>
      <c r="B19" s="2">
        <v>22023.05</v>
      </c>
      <c r="C19" s="5">
        <f t="shared" si="0"/>
        <v>-0.04179993099478463</v>
      </c>
      <c r="D19" s="5">
        <f t="shared" si="1"/>
        <v>-0.042698682517656295</v>
      </c>
      <c r="E19" s="2">
        <v>408.78</v>
      </c>
      <c r="F19" s="5">
        <f t="shared" si="2"/>
        <v>-0.019923757462418146</v>
      </c>
      <c r="G19" s="5">
        <f t="shared" si="3"/>
        <v>-0.02012491183592946</v>
      </c>
    </row>
    <row r="20" spans="1:7" ht="13.5">
      <c r="A20" s="1">
        <v>33635</v>
      </c>
      <c r="B20" s="2">
        <v>21338.81</v>
      </c>
      <c r="C20" s="5">
        <f t="shared" si="0"/>
        <v>-0.031069266064418732</v>
      </c>
      <c r="D20" s="5">
        <f t="shared" si="1"/>
        <v>-0.03156215165295606</v>
      </c>
      <c r="E20" s="2">
        <v>412.7</v>
      </c>
      <c r="F20" s="5">
        <f t="shared" si="2"/>
        <v>0.009589510250012312</v>
      </c>
      <c r="G20" s="5">
        <f t="shared" si="3"/>
        <v>0.009543822744904062</v>
      </c>
    </row>
    <row r="21" spans="1:7" ht="13.5">
      <c r="A21" s="1">
        <v>33664</v>
      </c>
      <c r="B21" s="2">
        <v>19345.95</v>
      </c>
      <c r="C21" s="5">
        <f t="shared" si="0"/>
        <v>-0.09339133719265513</v>
      </c>
      <c r="D21" s="5">
        <f t="shared" si="1"/>
        <v>-0.09804438525152115</v>
      </c>
      <c r="E21" s="2">
        <v>403.69</v>
      </c>
      <c r="F21" s="5">
        <f t="shared" si="2"/>
        <v>-0.021831839108311102</v>
      </c>
      <c r="G21" s="5">
        <f t="shared" si="3"/>
        <v>-0.02207368007590116</v>
      </c>
    </row>
    <row r="22" spans="1:7" ht="13.5">
      <c r="A22" s="1">
        <v>33695</v>
      </c>
      <c r="B22" s="2">
        <v>17390.71</v>
      </c>
      <c r="C22" s="5">
        <f t="shared" si="0"/>
        <v>-0.10106714842124587</v>
      </c>
      <c r="D22" s="5">
        <f t="shared" si="1"/>
        <v>-0.10654693964856676</v>
      </c>
      <c r="E22" s="2">
        <v>414.95</v>
      </c>
      <c r="F22" s="5">
        <f t="shared" si="2"/>
        <v>0.027892689935346437</v>
      </c>
      <c r="G22" s="5">
        <f t="shared" si="3"/>
        <v>0.027510774361822143</v>
      </c>
    </row>
    <row r="23" spans="1:7" ht="13.5">
      <c r="A23" s="1">
        <v>33725</v>
      </c>
      <c r="B23" s="2">
        <v>18347.75</v>
      </c>
      <c r="C23" s="5">
        <f t="shared" si="0"/>
        <v>0.05503168070768827</v>
      </c>
      <c r="D23" s="5">
        <f t="shared" si="1"/>
        <v>0.053570795583977926</v>
      </c>
      <c r="E23" s="2">
        <v>415.35</v>
      </c>
      <c r="F23" s="5">
        <f t="shared" si="2"/>
        <v>0.0009639715628388945</v>
      </c>
      <c r="G23" s="5">
        <f t="shared" si="3"/>
        <v>0.0009635072406233292</v>
      </c>
    </row>
    <row r="24" spans="1:7" ht="13.5">
      <c r="A24" s="1">
        <v>33756</v>
      </c>
      <c r="B24" s="2">
        <v>15951.73</v>
      </c>
      <c r="C24" s="5">
        <f t="shared" si="0"/>
        <v>-0.13058930931585622</v>
      </c>
      <c r="D24" s="5">
        <f t="shared" si="1"/>
        <v>-0.13993966387992351</v>
      </c>
      <c r="E24" s="2">
        <v>408.14</v>
      </c>
      <c r="F24" s="5">
        <f t="shared" si="2"/>
        <v>-0.017358853978572397</v>
      </c>
      <c r="G24" s="5">
        <f t="shared" si="3"/>
        <v>-0.017511285484141048</v>
      </c>
    </row>
    <row r="25" spans="1:7" ht="13.5">
      <c r="A25" s="1">
        <v>33786</v>
      </c>
      <c r="B25" s="2">
        <v>15910.28</v>
      </c>
      <c r="C25" s="5">
        <f t="shared" si="0"/>
        <v>-0.0025984642418094284</v>
      </c>
      <c r="D25" s="5">
        <f t="shared" si="1"/>
        <v>-0.0026018461097301326</v>
      </c>
      <c r="E25" s="2">
        <v>424.21</v>
      </c>
      <c r="F25" s="5">
        <f t="shared" si="2"/>
        <v>0.03937374430342522</v>
      </c>
      <c r="G25" s="5">
        <f t="shared" si="3"/>
        <v>0.038618362837735454</v>
      </c>
    </row>
    <row r="26" spans="1:7" ht="13.5">
      <c r="A26" s="1">
        <v>33817</v>
      </c>
      <c r="B26" s="2">
        <v>18061.12</v>
      </c>
      <c r="C26" s="5">
        <f t="shared" si="0"/>
        <v>0.1351855529883823</v>
      </c>
      <c r="D26" s="5">
        <f t="shared" si="1"/>
        <v>0.12679612038065535</v>
      </c>
      <c r="E26" s="2">
        <v>414.03</v>
      </c>
      <c r="F26" s="5">
        <f t="shared" si="2"/>
        <v>-0.0239975483840551</v>
      </c>
      <c r="G26" s="5">
        <f t="shared" si="3"/>
        <v>-0.024290180670616834</v>
      </c>
    </row>
    <row r="27" spans="1:7" ht="13.5">
      <c r="A27" s="1">
        <v>33848</v>
      </c>
      <c r="B27" s="2">
        <v>17399.08</v>
      </c>
      <c r="C27" s="5">
        <f t="shared" si="0"/>
        <v>-0.036655534097553066</v>
      </c>
      <c r="D27" s="5">
        <f t="shared" si="1"/>
        <v>-0.03734423031042411</v>
      </c>
      <c r="E27" s="2">
        <v>417.8</v>
      </c>
      <c r="F27" s="5">
        <f t="shared" si="2"/>
        <v>0.009105620365674083</v>
      </c>
      <c r="G27" s="5">
        <f t="shared" si="3"/>
        <v>0.009064414154407174</v>
      </c>
    </row>
    <row r="28" spans="1:7" ht="13.5">
      <c r="A28" s="1">
        <v>33878</v>
      </c>
      <c r="B28" s="2">
        <v>16767.4</v>
      </c>
      <c r="C28" s="5">
        <f t="shared" si="0"/>
        <v>-0.03630536787002536</v>
      </c>
      <c r="D28" s="5">
        <f t="shared" si="1"/>
        <v>-0.0369808062037329</v>
      </c>
      <c r="E28" s="2">
        <v>418.68</v>
      </c>
      <c r="F28" s="5">
        <f t="shared" si="2"/>
        <v>0.002106270943034838</v>
      </c>
      <c r="G28" s="5">
        <f t="shared" si="3"/>
        <v>0.002104055864218246</v>
      </c>
    </row>
    <row r="29" spans="1:7" ht="13.5">
      <c r="A29" s="1">
        <v>33909</v>
      </c>
      <c r="B29" s="2">
        <v>17683.65</v>
      </c>
      <c r="C29" s="5">
        <f t="shared" si="0"/>
        <v>0.05464472726838987</v>
      </c>
      <c r="D29" s="5">
        <f t="shared" si="1"/>
        <v>0.05320395881017426</v>
      </c>
      <c r="E29" s="2">
        <v>431.35</v>
      </c>
      <c r="F29" s="5">
        <f t="shared" si="2"/>
        <v>0.03026177510270367</v>
      </c>
      <c r="G29" s="5">
        <f t="shared" si="3"/>
        <v>0.02981292053590412</v>
      </c>
    </row>
    <row r="30" spans="1:7" ht="13.5">
      <c r="A30" s="1">
        <v>33939</v>
      </c>
      <c r="B30" s="2">
        <v>16924.95</v>
      </c>
      <c r="C30" s="5">
        <f t="shared" si="0"/>
        <v>-0.0429040384762196</v>
      </c>
      <c r="D30" s="5">
        <f t="shared" si="1"/>
        <v>-0.043851619281625176</v>
      </c>
      <c r="E30" s="2">
        <v>435.71</v>
      </c>
      <c r="F30" s="5">
        <f t="shared" si="2"/>
        <v>0.010107801089602297</v>
      </c>
      <c r="G30" s="5">
        <f t="shared" si="3"/>
        <v>0.010057058909608507</v>
      </c>
    </row>
    <row r="31" spans="1:7" ht="13.5">
      <c r="A31" s="1">
        <v>33970</v>
      </c>
      <c r="B31" s="2">
        <v>17023.78</v>
      </c>
      <c r="C31" s="5">
        <f t="shared" si="0"/>
        <v>0.005839308240201513</v>
      </c>
      <c r="D31" s="5">
        <f t="shared" si="1"/>
        <v>0.005822325559176278</v>
      </c>
      <c r="E31" s="2">
        <v>438.78</v>
      </c>
      <c r="F31" s="5">
        <f t="shared" si="2"/>
        <v>0.007045970943976521</v>
      </c>
      <c r="G31" s="5">
        <f t="shared" si="3"/>
        <v>0.007021264078718836</v>
      </c>
    </row>
    <row r="32" spans="1:7" ht="13.5">
      <c r="A32" s="1">
        <v>34001</v>
      </c>
      <c r="B32" s="2">
        <v>16953.35</v>
      </c>
      <c r="C32" s="5">
        <f t="shared" si="0"/>
        <v>-0.004137154028071355</v>
      </c>
      <c r="D32" s="5">
        <f t="shared" si="1"/>
        <v>-0.004145735727183464</v>
      </c>
      <c r="E32" s="2">
        <v>443.38</v>
      </c>
      <c r="F32" s="5">
        <f t="shared" si="2"/>
        <v>0.010483613656046442</v>
      </c>
      <c r="G32" s="5">
        <f t="shared" si="3"/>
        <v>0.010429041654892224</v>
      </c>
    </row>
    <row r="33" spans="1:7" ht="13.5">
      <c r="A33" s="1">
        <v>34029</v>
      </c>
      <c r="B33" s="2">
        <v>18591.45</v>
      </c>
      <c r="C33" s="5">
        <f t="shared" si="0"/>
        <v>0.09662397107356369</v>
      </c>
      <c r="D33" s="5">
        <f t="shared" si="1"/>
        <v>0.092236343199529</v>
      </c>
      <c r="E33" s="2">
        <v>451.67</v>
      </c>
      <c r="F33" s="5">
        <f t="shared" si="2"/>
        <v>0.018697279985565585</v>
      </c>
      <c r="G33" s="5">
        <f t="shared" si="3"/>
        <v>0.01852463452645292</v>
      </c>
    </row>
    <row r="34" spans="1:7" ht="13.5">
      <c r="A34">
        <v>1993.04</v>
      </c>
      <c r="B34" s="2">
        <v>20919.18</v>
      </c>
      <c r="C34" s="5">
        <f t="shared" si="0"/>
        <v>0.12520432779584167</v>
      </c>
      <c r="D34" s="5">
        <f t="shared" si="1"/>
        <v>0.11796464387202832</v>
      </c>
      <c r="E34" s="2">
        <v>440.19</v>
      </c>
      <c r="F34" s="5">
        <f t="shared" si="2"/>
        <v>-0.025416786591980878</v>
      </c>
      <c r="G34" s="5">
        <f t="shared" si="3"/>
        <v>-0.02574537280477518</v>
      </c>
    </row>
    <row r="35" spans="1:7" ht="13.5">
      <c r="A35" s="1">
        <v>34090</v>
      </c>
      <c r="B35" s="2">
        <v>20552.35</v>
      </c>
      <c r="C35" s="5">
        <f t="shared" si="0"/>
        <v>-0.017535582178651477</v>
      </c>
      <c r="D35" s="5">
        <f t="shared" si="1"/>
        <v>-0.01769115185244985</v>
      </c>
      <c r="E35" s="2">
        <v>450.19</v>
      </c>
      <c r="F35" s="5">
        <f t="shared" si="2"/>
        <v>0.02271746291374188</v>
      </c>
      <c r="G35" s="5">
        <f t="shared" si="3"/>
        <v>0.022463263988382387</v>
      </c>
    </row>
    <row r="36" spans="1:7" ht="13.5">
      <c r="A36" s="1">
        <v>34121</v>
      </c>
      <c r="B36" s="2">
        <v>19590</v>
      </c>
      <c r="C36" s="5">
        <f t="shared" si="0"/>
        <v>-0.046824329091320394</v>
      </c>
      <c r="D36" s="5">
        <f t="shared" si="1"/>
        <v>-0.04795605767887601</v>
      </c>
      <c r="E36" s="2">
        <v>450.53</v>
      </c>
      <c r="F36" s="5">
        <f t="shared" si="2"/>
        <v>0.0007552366778471598</v>
      </c>
      <c r="G36" s="5">
        <f t="shared" si="3"/>
        <v>0.0007549516301370574</v>
      </c>
    </row>
    <row r="37" spans="1:7" ht="13.5">
      <c r="A37" s="1">
        <v>34151</v>
      </c>
      <c r="B37" s="2">
        <v>20380.14</v>
      </c>
      <c r="C37" s="5">
        <f t="shared" si="0"/>
        <v>0.040333843797855984</v>
      </c>
      <c r="D37" s="5">
        <f t="shared" si="1"/>
        <v>0.03954166529441672</v>
      </c>
      <c r="E37" s="2">
        <v>448.13</v>
      </c>
      <c r="F37" s="5">
        <f t="shared" si="2"/>
        <v>-0.005327059241337917</v>
      </c>
      <c r="G37" s="5">
        <f t="shared" si="3"/>
        <v>-0.005341298613249279</v>
      </c>
    </row>
    <row r="38" spans="1:7" ht="13.5">
      <c r="A38" s="1">
        <v>34182</v>
      </c>
      <c r="B38" s="2">
        <v>21026.6</v>
      </c>
      <c r="C38" s="5">
        <f t="shared" si="0"/>
        <v>0.03172009613280369</v>
      </c>
      <c r="D38" s="5">
        <f t="shared" si="1"/>
        <v>0.031227405593789115</v>
      </c>
      <c r="E38" s="2">
        <v>463.56</v>
      </c>
      <c r="F38" s="5">
        <f t="shared" si="2"/>
        <v>0.03443197286501687</v>
      </c>
      <c r="G38" s="5">
        <f t="shared" si="3"/>
        <v>0.03385245757343558</v>
      </c>
    </row>
    <row r="39" spans="1:7" ht="13.5">
      <c r="A39" s="1">
        <v>34213</v>
      </c>
      <c r="B39" s="2">
        <v>20105.71</v>
      </c>
      <c r="C39" s="5">
        <f t="shared" si="0"/>
        <v>-0.043796429284810645</v>
      </c>
      <c r="D39" s="5">
        <f t="shared" si="1"/>
        <v>-0.04478444852060548</v>
      </c>
      <c r="E39" s="2">
        <v>458.93</v>
      </c>
      <c r="F39" s="5">
        <f t="shared" si="2"/>
        <v>-0.009987919578910986</v>
      </c>
      <c r="G39" s="5">
        <f t="shared" si="3"/>
        <v>-0.01003813348240623</v>
      </c>
    </row>
    <row r="40" spans="1:7" ht="13.5">
      <c r="A40" s="1">
        <v>34243</v>
      </c>
      <c r="B40" s="2">
        <v>19702.97</v>
      </c>
      <c r="C40" s="5">
        <f t="shared" si="0"/>
        <v>-0.020031125486242418</v>
      </c>
      <c r="D40" s="5">
        <f t="shared" si="1"/>
        <v>-0.020234468522149385</v>
      </c>
      <c r="E40" s="2">
        <v>467.83</v>
      </c>
      <c r="F40" s="5">
        <f t="shared" si="2"/>
        <v>0.019392935741834316</v>
      </c>
      <c r="G40" s="5">
        <f t="shared" si="3"/>
        <v>0.019207289080128476</v>
      </c>
    </row>
    <row r="41" spans="1:7" ht="13.5">
      <c r="A41" s="1">
        <v>34274</v>
      </c>
      <c r="B41" s="2">
        <v>16406.54</v>
      </c>
      <c r="C41" s="5">
        <f t="shared" si="0"/>
        <v>-0.16730624875336053</v>
      </c>
      <c r="D41" s="5">
        <f t="shared" si="1"/>
        <v>-0.18308934997574866</v>
      </c>
      <c r="E41" s="2">
        <v>461.79</v>
      </c>
      <c r="F41" s="5">
        <f t="shared" si="2"/>
        <v>-0.012910672680247037</v>
      </c>
      <c r="G41" s="5">
        <f t="shared" si="3"/>
        <v>-0.01299473977381993</v>
      </c>
    </row>
    <row r="42" spans="1:7" ht="13.5">
      <c r="A42" s="1">
        <v>34304</v>
      </c>
      <c r="B42" s="2">
        <v>17417.24</v>
      </c>
      <c r="C42" s="5">
        <f t="shared" si="0"/>
        <v>0.06160348251368064</v>
      </c>
      <c r="D42" s="5">
        <f t="shared" si="1"/>
        <v>0.05978048446913853</v>
      </c>
      <c r="E42" s="2">
        <v>466.45</v>
      </c>
      <c r="F42" s="5">
        <f t="shared" si="2"/>
        <v>0.010091166980662036</v>
      </c>
      <c r="G42" s="5">
        <f t="shared" si="3"/>
        <v>0.010040591116877273</v>
      </c>
    </row>
    <row r="43" spans="1:7" ht="13.5">
      <c r="A43" s="1">
        <v>34335</v>
      </c>
      <c r="B43" s="2">
        <v>20229.12</v>
      </c>
      <c r="C43" s="5">
        <f t="shared" si="0"/>
        <v>0.16144234103681154</v>
      </c>
      <c r="D43" s="5">
        <f t="shared" si="1"/>
        <v>0.14966263018537873</v>
      </c>
      <c r="E43" s="2">
        <v>481.61</v>
      </c>
      <c r="F43" s="5">
        <f t="shared" si="2"/>
        <v>0.03250080394468857</v>
      </c>
      <c r="G43" s="5">
        <f t="shared" si="3"/>
        <v>0.03198382449167081</v>
      </c>
    </row>
    <row r="44" spans="1:7" ht="13.5">
      <c r="A44" s="1">
        <v>34366</v>
      </c>
      <c r="B44" s="2">
        <v>19997.2</v>
      </c>
      <c r="C44" s="5">
        <f t="shared" si="0"/>
        <v>-0.011464660845355468</v>
      </c>
      <c r="D44" s="5">
        <f t="shared" si="1"/>
        <v>-0.01153088672759317</v>
      </c>
      <c r="E44" s="2">
        <v>467.14</v>
      </c>
      <c r="F44" s="5">
        <f t="shared" si="2"/>
        <v>-0.030045057203961778</v>
      </c>
      <c r="G44" s="5">
        <f t="shared" si="3"/>
        <v>-0.03050565928931004</v>
      </c>
    </row>
    <row r="45" spans="1:7" ht="13.5">
      <c r="A45" s="1">
        <v>34394</v>
      </c>
      <c r="B45" s="2">
        <v>19111.92</v>
      </c>
      <c r="C45" s="5">
        <f t="shared" si="0"/>
        <v>-0.044270197827696034</v>
      </c>
      <c r="D45" s="5">
        <f t="shared" si="1"/>
        <v>-0.04528003959014981</v>
      </c>
      <c r="E45" s="2">
        <v>445.77</v>
      </c>
      <c r="F45" s="5">
        <f t="shared" si="2"/>
        <v>-0.04574645716487569</v>
      </c>
      <c r="G45" s="5">
        <f t="shared" si="3"/>
        <v>-0.046825874672965284</v>
      </c>
    </row>
    <row r="46" spans="1:7" ht="13.5">
      <c r="A46" s="1">
        <v>34425</v>
      </c>
      <c r="B46" s="2">
        <v>19725.25</v>
      </c>
      <c r="C46" s="5">
        <f t="shared" si="0"/>
        <v>0.032091490546214185</v>
      </c>
      <c r="D46" s="5">
        <f t="shared" si="1"/>
        <v>0.03158731675992321</v>
      </c>
      <c r="E46" s="2">
        <v>450.91</v>
      </c>
      <c r="F46" s="5">
        <f t="shared" si="2"/>
        <v>0.011530609955807014</v>
      </c>
      <c r="G46" s="5">
        <f t="shared" si="3"/>
        <v>0.011464639111236963</v>
      </c>
    </row>
    <row r="47" spans="1:7" ht="13.5">
      <c r="A47" s="1">
        <v>34455</v>
      </c>
      <c r="B47" s="2">
        <v>20973.59</v>
      </c>
      <c r="C47" s="5">
        <f t="shared" si="0"/>
        <v>0.06328639687709914</v>
      </c>
      <c r="D47" s="5">
        <f t="shared" si="1"/>
        <v>0.061364486286475284</v>
      </c>
      <c r="E47" s="2">
        <v>456.5</v>
      </c>
      <c r="F47" s="5">
        <f t="shared" si="2"/>
        <v>0.01239715242509587</v>
      </c>
      <c r="G47" s="5">
        <f t="shared" si="3"/>
        <v>0.012320936987420872</v>
      </c>
    </row>
    <row r="48" spans="1:7" ht="13.5">
      <c r="A48" s="1">
        <v>34486</v>
      </c>
      <c r="B48" s="2">
        <v>20643.93</v>
      </c>
      <c r="C48" s="5">
        <f t="shared" si="0"/>
        <v>-0.015717862321138143</v>
      </c>
      <c r="D48" s="5">
        <f t="shared" si="1"/>
        <v>-0.01584269774432734</v>
      </c>
      <c r="E48" s="2">
        <v>444.27</v>
      </c>
      <c r="F48" s="5">
        <f t="shared" si="2"/>
        <v>-0.026790799561883905</v>
      </c>
      <c r="G48" s="5">
        <f t="shared" si="3"/>
        <v>-0.027156214317502148</v>
      </c>
    </row>
    <row r="49" spans="1:7" ht="13.5">
      <c r="A49" s="1">
        <v>34516</v>
      </c>
      <c r="B49" s="2">
        <v>20449.39</v>
      </c>
      <c r="C49" s="5">
        <f t="shared" si="0"/>
        <v>-0.009423593278992892</v>
      </c>
      <c r="D49" s="5">
        <f t="shared" si="1"/>
        <v>-0.009468276271931586</v>
      </c>
      <c r="E49" s="2">
        <v>458.26</v>
      </c>
      <c r="F49" s="5">
        <f t="shared" si="2"/>
        <v>0.03148985976995977</v>
      </c>
      <c r="G49" s="5">
        <f t="shared" si="3"/>
        <v>0.031004222913675328</v>
      </c>
    </row>
    <row r="50" spans="1:7" ht="13.5">
      <c r="A50" s="1">
        <v>34547</v>
      </c>
      <c r="B50" s="2">
        <v>20628.53</v>
      </c>
      <c r="C50" s="5">
        <f t="shared" si="0"/>
        <v>0.00876016350609965</v>
      </c>
      <c r="D50" s="5">
        <f t="shared" si="1"/>
        <v>0.00872201589807986</v>
      </c>
      <c r="E50" s="2">
        <v>475.49</v>
      </c>
      <c r="F50" s="5">
        <f t="shared" si="2"/>
        <v>0.0375987430716187</v>
      </c>
      <c r="G50" s="5">
        <f t="shared" si="3"/>
        <v>0.03690914263888789</v>
      </c>
    </row>
    <row r="51" spans="1:7" ht="13.5">
      <c r="A51" s="1">
        <v>34578</v>
      </c>
      <c r="B51" s="2">
        <v>19563.81</v>
      </c>
      <c r="C51" s="5">
        <f t="shared" si="0"/>
        <v>-0.05161395407234537</v>
      </c>
      <c r="D51" s="5">
        <f t="shared" si="1"/>
        <v>-0.05299363817658964</v>
      </c>
      <c r="E51" s="2">
        <v>462.71</v>
      </c>
      <c r="F51" s="5">
        <f t="shared" si="2"/>
        <v>-0.026877536856716344</v>
      </c>
      <c r="G51" s="5">
        <f t="shared" si="3"/>
        <v>-0.027245343314899806</v>
      </c>
    </row>
    <row r="52" spans="1:7" ht="13.5">
      <c r="A52" s="1">
        <v>34608</v>
      </c>
      <c r="B52" s="2">
        <v>19989.6</v>
      </c>
      <c r="C52" s="5">
        <f t="shared" si="0"/>
        <v>0.021764165568976424</v>
      </c>
      <c r="D52" s="5">
        <f t="shared" si="1"/>
        <v>0.02153070739254659</v>
      </c>
      <c r="E52" s="2">
        <v>472.35</v>
      </c>
      <c r="F52" s="5">
        <f t="shared" si="2"/>
        <v>0.020833783579347953</v>
      </c>
      <c r="G52" s="5">
        <f t="shared" si="3"/>
        <v>0.020619728259958947</v>
      </c>
    </row>
    <row r="53" spans="1:7" ht="13.5">
      <c r="A53" s="1">
        <v>34639</v>
      </c>
      <c r="B53" s="2">
        <v>19075.62</v>
      </c>
      <c r="C53" s="5">
        <f t="shared" si="0"/>
        <v>-0.045722775843438535</v>
      </c>
      <c r="D53" s="5">
        <f t="shared" si="1"/>
        <v>-0.04680105838826165</v>
      </c>
      <c r="E53" s="2">
        <v>453.69</v>
      </c>
      <c r="F53" s="5">
        <f t="shared" si="2"/>
        <v>-0.039504604636392604</v>
      </c>
      <c r="G53" s="5">
        <f t="shared" si="3"/>
        <v>-0.04030609078438463</v>
      </c>
    </row>
    <row r="54" spans="1:7" ht="13.5">
      <c r="A54" s="1">
        <v>34669</v>
      </c>
      <c r="B54" s="2">
        <v>19723.06</v>
      </c>
      <c r="C54" s="5">
        <f t="shared" si="0"/>
        <v>0.03394070546592998</v>
      </c>
      <c r="D54" s="5">
        <f t="shared" si="1"/>
        <v>0.03337742963144841</v>
      </c>
      <c r="E54" s="2">
        <v>459.27</v>
      </c>
      <c r="F54" s="5">
        <f t="shared" si="2"/>
        <v>0.01229914699464385</v>
      </c>
      <c r="G54" s="5">
        <f t="shared" si="3"/>
        <v>0.0122241269813399</v>
      </c>
    </row>
    <row r="55" spans="1:7" ht="13.5">
      <c r="A55" s="1">
        <v>34700</v>
      </c>
      <c r="B55" s="2">
        <v>18649.82</v>
      </c>
      <c r="C55" s="5">
        <f t="shared" si="0"/>
        <v>-0.05441549130814394</v>
      </c>
      <c r="D55" s="5">
        <f t="shared" si="1"/>
        <v>-0.0559520149815711</v>
      </c>
      <c r="E55" s="2">
        <v>470.42</v>
      </c>
      <c r="F55" s="5">
        <f t="shared" si="2"/>
        <v>0.024277658022514137</v>
      </c>
      <c r="G55" s="5">
        <f t="shared" si="3"/>
        <v>0.02398764027529854</v>
      </c>
    </row>
    <row r="56" spans="1:7" ht="13.5">
      <c r="A56" s="1">
        <v>34731</v>
      </c>
      <c r="B56" s="2">
        <v>17053.43</v>
      </c>
      <c r="C56" s="5">
        <f t="shared" si="0"/>
        <v>-0.08559814518317066</v>
      </c>
      <c r="D56" s="5">
        <f t="shared" si="1"/>
        <v>-0.08948513805124314</v>
      </c>
      <c r="E56" s="2">
        <v>487.39</v>
      </c>
      <c r="F56" s="5">
        <f t="shared" si="2"/>
        <v>0.03607414650737639</v>
      </c>
      <c r="G56" s="5">
        <f t="shared" si="3"/>
        <v>0.03543871126409659</v>
      </c>
    </row>
    <row r="57" spans="1:7" ht="13.5">
      <c r="A57" s="1">
        <v>34759</v>
      </c>
      <c r="B57" s="2">
        <v>16139.95</v>
      </c>
      <c r="C57" s="5">
        <f t="shared" si="0"/>
        <v>-0.05356576360298193</v>
      </c>
      <c r="D57" s="5">
        <f t="shared" si="1"/>
        <v>-0.05505379157390422</v>
      </c>
      <c r="E57" s="2">
        <v>500.71</v>
      </c>
      <c r="F57" s="5">
        <f t="shared" si="2"/>
        <v>0.027329243521615032</v>
      </c>
      <c r="G57" s="5">
        <f t="shared" si="3"/>
        <v>0.026962467224111997</v>
      </c>
    </row>
    <row r="58" spans="1:7" ht="13.5">
      <c r="A58" s="1">
        <v>34790</v>
      </c>
      <c r="B58" s="2">
        <v>16806.75</v>
      </c>
      <c r="C58" s="5">
        <f t="shared" si="0"/>
        <v>0.04131363480060335</v>
      </c>
      <c r="D58" s="5">
        <f t="shared" si="1"/>
        <v>0.04048302648566171</v>
      </c>
      <c r="E58" s="2">
        <v>514.71</v>
      </c>
      <c r="F58" s="5">
        <f t="shared" si="2"/>
        <v>0.027960296379141658</v>
      </c>
      <c r="G58" s="5">
        <f t="shared" si="3"/>
        <v>0.027576544087837718</v>
      </c>
    </row>
    <row r="59" spans="1:7" ht="13.5">
      <c r="A59" s="1">
        <v>34820</v>
      </c>
      <c r="B59" s="2">
        <v>15436.79</v>
      </c>
      <c r="C59" s="5">
        <f t="shared" si="0"/>
        <v>-0.08151248754220775</v>
      </c>
      <c r="D59" s="5">
        <f t="shared" si="1"/>
        <v>-0.0850269700015307</v>
      </c>
      <c r="E59" s="2">
        <v>533.4</v>
      </c>
      <c r="F59" s="5">
        <f t="shared" si="2"/>
        <v>0.0363117095063239</v>
      </c>
      <c r="G59" s="5">
        <f t="shared" si="3"/>
        <v>0.03566797648447029</v>
      </c>
    </row>
    <row r="60" spans="1:7" ht="13.5">
      <c r="A60" s="1">
        <v>34851</v>
      </c>
      <c r="B60" s="2">
        <v>14517.4</v>
      </c>
      <c r="C60" s="5">
        <f t="shared" si="0"/>
        <v>-0.059558366732980206</v>
      </c>
      <c r="D60" s="5">
        <f t="shared" si="1"/>
        <v>-0.061405691425690634</v>
      </c>
      <c r="E60" s="2">
        <v>544.75</v>
      </c>
      <c r="F60" s="5">
        <f t="shared" si="2"/>
        <v>0.02127859017622802</v>
      </c>
      <c r="G60" s="5">
        <f t="shared" si="3"/>
        <v>0.021055362076815243</v>
      </c>
    </row>
    <row r="61" spans="1:7" ht="13.5">
      <c r="A61" s="1">
        <v>34881</v>
      </c>
      <c r="B61" s="2">
        <v>16677.53</v>
      </c>
      <c r="C61" s="5">
        <f t="shared" si="0"/>
        <v>0.14879592764544602</v>
      </c>
      <c r="D61" s="5">
        <f t="shared" si="1"/>
        <v>0.1387143744286643</v>
      </c>
      <c r="E61" s="2">
        <v>562.06</v>
      </c>
      <c r="F61" s="5">
        <f t="shared" si="2"/>
        <v>0.031776044056906816</v>
      </c>
      <c r="G61" s="5">
        <f t="shared" si="3"/>
        <v>0.031281631936187715</v>
      </c>
    </row>
    <row r="62" spans="1:7" ht="13.5">
      <c r="A62" s="1">
        <v>34912</v>
      </c>
      <c r="B62" s="2">
        <v>18117.22</v>
      </c>
      <c r="C62" s="5">
        <f t="shared" si="0"/>
        <v>0.0863251332781294</v>
      </c>
      <c r="D62" s="5">
        <f t="shared" si="1"/>
        <v>0.08280056278030123</v>
      </c>
      <c r="E62" s="2">
        <v>561.88</v>
      </c>
      <c r="F62" s="5">
        <f t="shared" si="2"/>
        <v>-0.00032025050706319114</v>
      </c>
      <c r="G62" s="5">
        <f t="shared" si="3"/>
        <v>-0.000320301798208078</v>
      </c>
    </row>
    <row r="63" spans="1:7" ht="13.5">
      <c r="A63" s="1">
        <v>34943</v>
      </c>
      <c r="B63" s="2">
        <v>17913.06</v>
      </c>
      <c r="C63" s="5">
        <f t="shared" si="0"/>
        <v>-0.011268837051159108</v>
      </c>
      <c r="D63" s="5">
        <f t="shared" si="1"/>
        <v>-0.011332811460928127</v>
      </c>
      <c r="E63" s="2">
        <v>584.41</v>
      </c>
      <c r="F63" s="5">
        <f t="shared" si="2"/>
        <v>0.040097529721648595</v>
      </c>
      <c r="G63" s="5">
        <f t="shared" si="3"/>
        <v>0.03931448733485343</v>
      </c>
    </row>
    <row r="64" spans="1:7" ht="13.5">
      <c r="A64" s="1">
        <v>34973</v>
      </c>
      <c r="B64" s="2">
        <v>17654.64</v>
      </c>
      <c r="C64" s="5">
        <f t="shared" si="0"/>
        <v>-0.014426345917448069</v>
      </c>
      <c r="D64" s="5">
        <f t="shared" si="1"/>
        <v>-0.0145314174017237</v>
      </c>
      <c r="E64" s="2">
        <v>581.5</v>
      </c>
      <c r="F64" s="5">
        <f t="shared" si="2"/>
        <v>-0.0049793809140842304</v>
      </c>
      <c r="G64" s="5">
        <f t="shared" si="3"/>
        <v>-0.004991819338843406</v>
      </c>
    </row>
    <row r="65" spans="1:7" ht="13.5">
      <c r="A65" s="1">
        <v>35004</v>
      </c>
      <c r="B65" s="2">
        <v>18744.42</v>
      </c>
      <c r="C65" s="5">
        <f t="shared" si="0"/>
        <v>0.061727681787903776</v>
      </c>
      <c r="D65" s="5">
        <f t="shared" si="1"/>
        <v>0.05989746977642696</v>
      </c>
      <c r="E65" s="2">
        <v>605.37</v>
      </c>
      <c r="F65" s="5">
        <f t="shared" si="2"/>
        <v>0.04104901117798798</v>
      </c>
      <c r="G65" s="5">
        <f t="shared" si="3"/>
        <v>0.04022886938718351</v>
      </c>
    </row>
    <row r="66" spans="1:7" ht="13.5">
      <c r="A66" s="1">
        <v>35034</v>
      </c>
      <c r="B66" s="2">
        <v>19868.15</v>
      </c>
      <c r="C66" s="5">
        <f t="shared" si="0"/>
        <v>0.05995010781875365</v>
      </c>
      <c r="D66" s="5">
        <f t="shared" si="1"/>
        <v>0.058221838920722746</v>
      </c>
      <c r="E66" s="2">
        <v>615.93</v>
      </c>
      <c r="F66" s="5">
        <f t="shared" si="2"/>
        <v>0.017443877298181087</v>
      </c>
      <c r="G66" s="5">
        <f t="shared" si="3"/>
        <v>0.01729347936687997</v>
      </c>
    </row>
    <row r="67" spans="1:7" ht="13.5">
      <c r="A67" s="1">
        <v>35065</v>
      </c>
      <c r="B67" s="2">
        <v>20812.74</v>
      </c>
      <c r="C67" s="5">
        <f t="shared" si="0"/>
        <v>0.04754292674456351</v>
      </c>
      <c r="D67" s="5">
        <f t="shared" si="1"/>
        <v>0.046447352160232214</v>
      </c>
      <c r="E67" s="2">
        <v>636.02</v>
      </c>
      <c r="F67" s="5">
        <f t="shared" si="2"/>
        <v>0.032617342879872835</v>
      </c>
      <c r="G67" s="5">
        <f t="shared" si="3"/>
        <v>0.03209668867378834</v>
      </c>
    </row>
    <row r="68" spans="1:7" ht="13.5">
      <c r="A68" s="1">
        <v>35096</v>
      </c>
      <c r="B68" s="2">
        <v>20125.37</v>
      </c>
      <c r="C68" s="5">
        <f aca="true" t="shared" si="4" ref="C68:C79">B68/B67-1</f>
        <v>-0.03302640594174544</v>
      </c>
      <c r="D68" s="5">
        <f aca="true" t="shared" si="5" ref="D68:D79">LN(B68)-LN(B67)</f>
        <v>-0.03358409097691606</v>
      </c>
      <c r="E68" s="2">
        <v>640.43</v>
      </c>
      <c r="F68" s="5">
        <f aca="true" t="shared" si="6" ref="F68:F79">E68/E67-1</f>
        <v>0.006933744221879756</v>
      </c>
      <c r="G68" s="5">
        <f aca="true" t="shared" si="7" ref="G68:G79">LN(E68)-LN(E67)</f>
        <v>0.00690981636018595</v>
      </c>
    </row>
    <row r="69" spans="1:7" ht="13.5">
      <c r="A69" s="1">
        <v>35125</v>
      </c>
      <c r="B69" s="2">
        <v>21406.85</v>
      </c>
      <c r="C69" s="5">
        <f t="shared" si="4"/>
        <v>0.06367485417659391</v>
      </c>
      <c r="D69" s="5">
        <f t="shared" si="5"/>
        <v>0.06172975603797681</v>
      </c>
      <c r="E69" s="2">
        <v>645.5</v>
      </c>
      <c r="F69" s="5">
        <f t="shared" si="6"/>
        <v>0.007916556063894742</v>
      </c>
      <c r="G69" s="5">
        <f t="shared" si="7"/>
        <v>0.007885384539940254</v>
      </c>
    </row>
    <row r="70" spans="1:7" ht="13.5">
      <c r="A70" s="1">
        <v>35156</v>
      </c>
      <c r="B70" s="2">
        <v>22041.3</v>
      </c>
      <c r="C70" s="5">
        <f t="shared" si="4"/>
        <v>0.02963770942478705</v>
      </c>
      <c r="D70" s="5">
        <f t="shared" si="5"/>
        <v>0.029207001944540067</v>
      </c>
      <c r="E70" s="2">
        <v>654.17</v>
      </c>
      <c r="F70" s="5">
        <f t="shared" si="6"/>
        <v>0.01343144848954303</v>
      </c>
      <c r="G70" s="5">
        <f t="shared" si="7"/>
        <v>0.013342046230175875</v>
      </c>
    </row>
    <row r="71" spans="1:7" ht="13.5">
      <c r="A71" s="1">
        <v>35186</v>
      </c>
      <c r="B71" s="2">
        <v>21956.19</v>
      </c>
      <c r="C71" s="5">
        <f t="shared" si="4"/>
        <v>-0.0038613874862191144</v>
      </c>
      <c r="D71" s="5">
        <f t="shared" si="5"/>
        <v>-0.0038688618901296934</v>
      </c>
      <c r="E71" s="2">
        <v>669.12</v>
      </c>
      <c r="F71" s="5">
        <f t="shared" si="6"/>
        <v>0.022853386734335235</v>
      </c>
      <c r="G71" s="5">
        <f t="shared" si="7"/>
        <v>0.02259615972339546</v>
      </c>
    </row>
    <row r="72" spans="1:7" ht="13.5">
      <c r="A72" s="1">
        <v>35217</v>
      </c>
      <c r="B72" s="2">
        <v>22530.75</v>
      </c>
      <c r="C72" s="5">
        <f t="shared" si="4"/>
        <v>0.026168474585071433</v>
      </c>
      <c r="D72" s="5">
        <f t="shared" si="5"/>
        <v>0.025831938516979847</v>
      </c>
      <c r="E72" s="2">
        <v>670.63</v>
      </c>
      <c r="F72" s="5">
        <f t="shared" si="6"/>
        <v>0.0022566953610712037</v>
      </c>
      <c r="G72" s="5">
        <f t="shared" si="7"/>
        <v>0.002254152848494506</v>
      </c>
    </row>
    <row r="73" spans="1:7" ht="13.5">
      <c r="A73" s="1">
        <v>35247</v>
      </c>
      <c r="B73" s="2">
        <v>20692.83</v>
      </c>
      <c r="C73" s="5">
        <f t="shared" si="4"/>
        <v>-0.08157384907293364</v>
      </c>
      <c r="D73" s="5">
        <f t="shared" si="5"/>
        <v>-0.08509377938073293</v>
      </c>
      <c r="E73" s="2">
        <v>639.95</v>
      </c>
      <c r="F73" s="5">
        <f t="shared" si="6"/>
        <v>-0.04574802797369626</v>
      </c>
      <c r="G73" s="5">
        <f t="shared" si="7"/>
        <v>-0.046827520786962396</v>
      </c>
    </row>
    <row r="74" spans="1:7" ht="13.5">
      <c r="A74" s="1">
        <v>35278</v>
      </c>
      <c r="B74" s="2">
        <v>20166.9</v>
      </c>
      <c r="C74" s="5">
        <f t="shared" si="4"/>
        <v>-0.025416049907141747</v>
      </c>
      <c r="D74" s="5">
        <f t="shared" si="5"/>
        <v>-0.025744616907740436</v>
      </c>
      <c r="E74" s="2">
        <v>651.99</v>
      </c>
      <c r="F74" s="5">
        <f t="shared" si="6"/>
        <v>0.01881396984139383</v>
      </c>
      <c r="G74" s="5">
        <f t="shared" si="7"/>
        <v>0.018639176083920184</v>
      </c>
    </row>
    <row r="75" spans="1:7" ht="13.5">
      <c r="A75" s="1">
        <v>35309</v>
      </c>
      <c r="B75" s="2">
        <v>21556.4</v>
      </c>
      <c r="C75" s="5">
        <f t="shared" si="4"/>
        <v>0.06890002925585992</v>
      </c>
      <c r="D75" s="5">
        <f t="shared" si="5"/>
        <v>0.06663010966782501</v>
      </c>
      <c r="E75" s="2">
        <v>687.33</v>
      </c>
      <c r="F75" s="5">
        <f t="shared" si="6"/>
        <v>0.054203285326462014</v>
      </c>
      <c r="G75" s="5">
        <f t="shared" si="7"/>
        <v>0.052785301850791555</v>
      </c>
    </row>
    <row r="76" spans="1:7" ht="13.5">
      <c r="A76" s="1">
        <v>35339</v>
      </c>
      <c r="B76" s="2">
        <v>20466.86</v>
      </c>
      <c r="C76" s="5">
        <f t="shared" si="4"/>
        <v>-0.05054369004100878</v>
      </c>
      <c r="D76" s="5">
        <f t="shared" si="5"/>
        <v>-0.05186576352306638</v>
      </c>
      <c r="E76" s="2">
        <v>705.27</v>
      </c>
      <c r="F76" s="5">
        <f t="shared" si="6"/>
        <v>0.026100999519881096</v>
      </c>
      <c r="G76" s="5">
        <f t="shared" si="7"/>
        <v>0.02576618198152847</v>
      </c>
    </row>
    <row r="77" spans="1:7" ht="13.5">
      <c r="A77" s="1">
        <v>35370</v>
      </c>
      <c r="B77" s="2">
        <v>21020.36</v>
      </c>
      <c r="C77" s="5">
        <f t="shared" si="4"/>
        <v>0.02704371847953224</v>
      </c>
      <c r="D77" s="5">
        <f t="shared" si="5"/>
        <v>0.026684499153850183</v>
      </c>
      <c r="E77" s="2">
        <v>757.02</v>
      </c>
      <c r="F77" s="5">
        <f t="shared" si="6"/>
        <v>0.07337615381343321</v>
      </c>
      <c r="G77" s="5">
        <f t="shared" si="7"/>
        <v>0.07080896494966371</v>
      </c>
    </row>
    <row r="78" spans="1:7" ht="13.5">
      <c r="A78" s="1">
        <v>35400</v>
      </c>
      <c r="B78" s="2">
        <v>19361.35</v>
      </c>
      <c r="C78" s="5">
        <f t="shared" si="4"/>
        <v>-0.07892395753450476</v>
      </c>
      <c r="D78" s="5">
        <f t="shared" si="5"/>
        <v>-0.08221268102602508</v>
      </c>
      <c r="E78" s="2">
        <v>740.74</v>
      </c>
      <c r="F78" s="5">
        <f t="shared" si="6"/>
        <v>-0.021505376344086002</v>
      </c>
      <c r="G78" s="5">
        <f t="shared" si="7"/>
        <v>-0.02173998663640564</v>
      </c>
    </row>
    <row r="79" spans="1:7" ht="13.5">
      <c r="A79" s="1">
        <v>35431</v>
      </c>
      <c r="B79" s="2">
        <v>18330.01</v>
      </c>
      <c r="C79" s="5">
        <f t="shared" si="4"/>
        <v>-0.053267979763807816</v>
      </c>
      <c r="D79" s="5">
        <f t="shared" si="5"/>
        <v>-0.05473920341706595</v>
      </c>
      <c r="E79" s="2">
        <v>786.16</v>
      </c>
      <c r="F79" s="5">
        <f t="shared" si="6"/>
        <v>0.06131706131706127</v>
      </c>
      <c r="G79" s="5">
        <f t="shared" si="7"/>
        <v>0.05951064752287216</v>
      </c>
    </row>
    <row r="80" spans="1:7" ht="13.5">
      <c r="A80" s="1"/>
      <c r="B80" s="2"/>
      <c r="C80" s="5"/>
      <c r="D80" s="5"/>
      <c r="E80" s="2"/>
      <c r="F80" s="5"/>
      <c r="G80" s="5"/>
    </row>
    <row r="81" spans="1:7" ht="13.5">
      <c r="A81" s="1"/>
      <c r="B81" s="2"/>
      <c r="C81" s="5"/>
      <c r="D81" s="5"/>
      <c r="E81" s="2"/>
      <c r="F81" s="5"/>
      <c r="G81" s="5"/>
    </row>
    <row r="82" spans="1:7" ht="13.5">
      <c r="A82" s="1"/>
      <c r="B82" s="2"/>
      <c r="C82" s="5"/>
      <c r="D82" s="5"/>
      <c r="E82" s="2"/>
      <c r="F82" s="5"/>
      <c r="G82" s="5"/>
    </row>
    <row r="83" spans="1:7" ht="13.5">
      <c r="A83" s="1"/>
      <c r="B83" s="2"/>
      <c r="C83" s="5"/>
      <c r="D83" s="5"/>
      <c r="E83" s="2"/>
      <c r="F83" s="5"/>
      <c r="G83" s="5"/>
    </row>
    <row r="84" spans="1:7" ht="13.5">
      <c r="A84" s="1"/>
      <c r="B84" s="2"/>
      <c r="C84" s="5"/>
      <c r="D84" s="5"/>
      <c r="E84" s="2"/>
      <c r="F84" s="5"/>
      <c r="G84" s="5"/>
    </row>
    <row r="85" spans="1:7" ht="13.5">
      <c r="A85" s="1"/>
      <c r="B85" s="2"/>
      <c r="C85" s="5"/>
      <c r="D85" s="5"/>
      <c r="E85" s="2"/>
      <c r="F85" s="5"/>
      <c r="G85" s="5"/>
    </row>
    <row r="86" spans="1:7" ht="13.5">
      <c r="A86" s="1"/>
      <c r="B86" s="2"/>
      <c r="C86" s="5"/>
      <c r="D86" s="5"/>
      <c r="E86" s="2"/>
      <c r="F86" s="5"/>
      <c r="G86" s="5"/>
    </row>
    <row r="87" spans="1:7" ht="13.5">
      <c r="A87" s="1"/>
      <c r="B87" s="2"/>
      <c r="C87" s="5"/>
      <c r="D87" s="5"/>
      <c r="E87" s="2"/>
      <c r="F87" s="5"/>
      <c r="G87" s="5"/>
    </row>
    <row r="88" spans="1:7" ht="13.5">
      <c r="A88" s="1"/>
      <c r="B88" s="2"/>
      <c r="C88" s="5"/>
      <c r="D88" s="5"/>
      <c r="E88" s="2"/>
      <c r="F88" s="5"/>
      <c r="G88" s="5"/>
    </row>
    <row r="89" spans="1:7" ht="13.5">
      <c r="A89" s="1"/>
      <c r="B89" s="2"/>
      <c r="C89" s="5"/>
      <c r="D89" s="5"/>
      <c r="E89" s="2"/>
      <c r="F89" s="5"/>
      <c r="G89" s="5"/>
    </row>
    <row r="90" spans="1:7" ht="13.5">
      <c r="A90" s="1"/>
      <c r="B90" s="2"/>
      <c r="C90" s="5"/>
      <c r="D90" s="5"/>
      <c r="E90" s="2"/>
      <c r="F90" s="5"/>
      <c r="G90" s="5"/>
    </row>
    <row r="91" spans="1:7" ht="13.5">
      <c r="A91" s="1"/>
      <c r="B91" s="2"/>
      <c r="C91" s="5"/>
      <c r="D91" s="5"/>
      <c r="E91" s="2"/>
      <c r="F91" s="5"/>
      <c r="G91" s="5"/>
    </row>
    <row r="92" spans="1:7" ht="13.5">
      <c r="A92" s="1"/>
      <c r="B92" s="2"/>
      <c r="C92" s="5"/>
      <c r="D92" s="5"/>
      <c r="E92" s="2"/>
      <c r="F92" s="5"/>
      <c r="G92" s="5"/>
    </row>
    <row r="93" spans="1:7" ht="13.5">
      <c r="A93" s="1"/>
      <c r="B93" s="2"/>
      <c r="C93" s="5"/>
      <c r="D93" s="5"/>
      <c r="E93" s="2"/>
      <c r="F93" s="5"/>
      <c r="G93" s="5"/>
    </row>
    <row r="94" spans="1:7" ht="13.5">
      <c r="A94" s="1"/>
      <c r="B94" s="2"/>
      <c r="C94" s="5"/>
      <c r="D94" s="5"/>
      <c r="E94" s="2"/>
      <c r="F94" s="5"/>
      <c r="G94" s="5"/>
    </row>
    <row r="95" spans="1:7" ht="13.5">
      <c r="A95" s="1"/>
      <c r="B95" s="2"/>
      <c r="C95" s="5"/>
      <c r="D95" s="5"/>
      <c r="E95" s="2"/>
      <c r="F95" s="5"/>
      <c r="G95" s="5"/>
    </row>
    <row r="96" spans="1:7" ht="13.5">
      <c r="A96" s="1"/>
      <c r="B96" s="2"/>
      <c r="C96" s="5"/>
      <c r="D96" s="5"/>
      <c r="E96" s="2"/>
      <c r="F96" s="5"/>
      <c r="G96" s="5"/>
    </row>
    <row r="97" spans="1:7" ht="13.5">
      <c r="A97" s="1"/>
      <c r="B97" s="2"/>
      <c r="C97" s="5"/>
      <c r="D97" s="5"/>
      <c r="E97" s="2"/>
      <c r="F97" s="5"/>
      <c r="G97" s="5"/>
    </row>
    <row r="98" spans="1:7" ht="13.5">
      <c r="A98" s="1"/>
      <c r="B98" s="2"/>
      <c r="C98" s="5"/>
      <c r="D98" s="5"/>
      <c r="E98" s="2"/>
      <c r="F98" s="5"/>
      <c r="G98" s="5"/>
    </row>
    <row r="99" spans="1:7" ht="13.5">
      <c r="A99" s="1"/>
      <c r="B99" s="2"/>
      <c r="C99" s="5"/>
      <c r="D99" s="5"/>
      <c r="E99" s="2"/>
      <c r="F99" s="5"/>
      <c r="G99" s="5"/>
    </row>
    <row r="100" spans="1:7" ht="13.5">
      <c r="A100" s="1"/>
      <c r="B100" s="2"/>
      <c r="C100" s="5"/>
      <c r="D100" s="5"/>
      <c r="E100" s="2"/>
      <c r="F100" s="5"/>
      <c r="G100" s="5"/>
    </row>
    <row r="101" spans="1:7" ht="13.5">
      <c r="A101" s="1"/>
      <c r="B101" s="2"/>
      <c r="C101" s="5"/>
      <c r="D101" s="5"/>
      <c r="E101" s="2"/>
      <c r="F101" s="5"/>
      <c r="G101" s="5"/>
    </row>
    <row r="102" spans="1:7" ht="13.5">
      <c r="A102" s="1"/>
      <c r="B102" s="2"/>
      <c r="C102" s="5"/>
      <c r="D102" s="5"/>
      <c r="E102" s="2"/>
      <c r="F102" s="5"/>
      <c r="G102" s="5"/>
    </row>
    <row r="103" spans="1:7" ht="13.5">
      <c r="A103" s="1"/>
      <c r="B103" s="2"/>
      <c r="C103" s="5"/>
      <c r="D103" s="5"/>
      <c r="E103" s="2"/>
      <c r="F103" s="5"/>
      <c r="G103" s="5"/>
    </row>
    <row r="104" spans="1:7" ht="13.5">
      <c r="A104" s="1"/>
      <c r="B104" s="2"/>
      <c r="C104" s="5"/>
      <c r="D104" s="5"/>
      <c r="E104" s="2"/>
      <c r="F104" s="5"/>
      <c r="G104" s="5"/>
    </row>
    <row r="105" spans="1:7" ht="13.5">
      <c r="A105" s="1"/>
      <c r="B105" s="2"/>
      <c r="C105" s="5"/>
      <c r="D105" s="5"/>
      <c r="E105" s="2"/>
      <c r="F105" s="5"/>
      <c r="G105" s="5"/>
    </row>
    <row r="106" spans="1:7" ht="13.5">
      <c r="A106" s="1"/>
      <c r="B106" s="2"/>
      <c r="C106" s="5"/>
      <c r="D106" s="5"/>
      <c r="E106" s="2"/>
      <c r="F106" s="5"/>
      <c r="G106" s="5"/>
    </row>
    <row r="107" spans="1:7" ht="13.5">
      <c r="A107" s="1"/>
      <c r="B107" s="2"/>
      <c r="C107" s="5"/>
      <c r="D107" s="5"/>
      <c r="E107" s="2"/>
      <c r="F107" s="5"/>
      <c r="G107" s="5"/>
    </row>
    <row r="108" spans="1:7" ht="13.5">
      <c r="A108" s="1"/>
      <c r="B108" s="2"/>
      <c r="C108" s="5"/>
      <c r="D108" s="5"/>
      <c r="E108" s="2"/>
      <c r="F108" s="5"/>
      <c r="G108" s="5"/>
    </row>
    <row r="109" spans="1:7" ht="13.5">
      <c r="A109" s="1"/>
      <c r="B109" s="2"/>
      <c r="C109" s="5"/>
      <c r="D109" s="5"/>
      <c r="E109" s="2"/>
      <c r="F109" s="5"/>
      <c r="G109" s="5"/>
    </row>
    <row r="110" spans="1:7" ht="13.5">
      <c r="A110" s="1"/>
      <c r="B110" s="2"/>
      <c r="C110" s="5"/>
      <c r="D110" s="5"/>
      <c r="E110" s="2"/>
      <c r="F110" s="5"/>
      <c r="G110" s="5"/>
    </row>
    <row r="111" spans="1:7" ht="13.5">
      <c r="A111" s="1"/>
      <c r="B111" s="2"/>
      <c r="C111" s="5"/>
      <c r="D111" s="5"/>
      <c r="E111" s="2"/>
      <c r="F111" s="5"/>
      <c r="G111" s="5"/>
    </row>
    <row r="112" spans="1:7" ht="13.5">
      <c r="A112" s="1"/>
      <c r="B112" s="2"/>
      <c r="C112" s="5"/>
      <c r="D112" s="5"/>
      <c r="E112" s="2"/>
      <c r="F112" s="5"/>
      <c r="G112" s="5"/>
    </row>
    <row r="113" spans="1:7" ht="13.5">
      <c r="A113" s="1"/>
      <c r="B113" s="2"/>
      <c r="C113" s="5"/>
      <c r="D113" s="5"/>
      <c r="E113" s="2"/>
      <c r="F113" s="5"/>
      <c r="G113" s="5"/>
    </row>
    <row r="115" spans="3:4" ht="13.5">
      <c r="C115" s="4" t="s">
        <v>14</v>
      </c>
      <c r="D115" s="4" t="s">
        <v>15</v>
      </c>
    </row>
    <row r="116" spans="1:4" ht="13.5">
      <c r="A116" t="s">
        <v>17</v>
      </c>
      <c r="C116" s="5">
        <f>AVERAGE(D3:D79)</f>
        <v>-0.004528891705185835</v>
      </c>
      <c r="D116" s="5">
        <f>AVERAGE(G3:G79)</f>
        <v>0.011569755436509371</v>
      </c>
    </row>
    <row r="117" spans="1:4" ht="13.5">
      <c r="A117" t="s">
        <v>18</v>
      </c>
      <c r="C117" s="5">
        <f>STDEVP(D3:D79)</f>
        <v>0.07340980564337354</v>
      </c>
      <c r="D117" s="5">
        <f>STDEVP(G3:G79)</f>
        <v>0.029784023768358082</v>
      </c>
    </row>
    <row r="118" spans="1:4" ht="13.5">
      <c r="A118" t="s">
        <v>19</v>
      </c>
      <c r="C118" s="5">
        <f>C$116-2*C$117</f>
        <v>-0.15134850299193292</v>
      </c>
      <c r="D118" s="5">
        <f>D$116-2*D$117</f>
        <v>-0.04799829210020679</v>
      </c>
    </row>
    <row r="119" spans="1:4" ht="13.5">
      <c r="A119" t="s">
        <v>20</v>
      </c>
      <c r="C119" s="5">
        <f>C$116+2*C$117</f>
        <v>0.14229071958156125</v>
      </c>
      <c r="D119" s="5">
        <f>D$116+2*D$117</f>
        <v>0.07113780297322553</v>
      </c>
    </row>
    <row r="120" spans="1:4" ht="13.5">
      <c r="A120" t="s">
        <v>21</v>
      </c>
      <c r="C120" s="5">
        <f>(COUNTIF(D3:D79,"&lt;"&amp;C118)+COUNTIF(D3:D79,"&gt;"&amp;C119))/77</f>
        <v>0.05194805194805195</v>
      </c>
      <c r="D120" s="5">
        <f>(COUNTIF(G3:G79,"&lt;"&amp;D118)+COUNTIF(G3:G79,"&gt;"&amp;D119))/77</f>
        <v>0.03896103896103896</v>
      </c>
    </row>
    <row r="121" spans="1:4" ht="13.5">
      <c r="A121" t="s">
        <v>22</v>
      </c>
      <c r="C121" s="5">
        <f>PERCENTILE(D3:D79,0.25)</f>
        <v>-0.04795605767887601</v>
      </c>
      <c r="D121" s="5">
        <f>PERCENTILE(G3:G79,0.25)</f>
        <v>-0.005341298613249279</v>
      </c>
    </row>
    <row r="122" spans="1:4" ht="13.5">
      <c r="A122" t="s">
        <v>23</v>
      </c>
      <c r="C122" s="5">
        <f>PERCENTILE(D3:D79,0.5)</f>
        <v>-0.009468276271931586</v>
      </c>
      <c r="D122" s="5">
        <f>PERCENTILE(G3:G79,0.5)</f>
        <v>0.012320936987420872</v>
      </c>
    </row>
    <row r="123" spans="1:4" ht="13.5">
      <c r="A123" t="s">
        <v>24</v>
      </c>
      <c r="C123" s="5">
        <f>PERCENTILE(D3:D79,0.75)</f>
        <v>0.046447352160232214</v>
      </c>
      <c r="D123" s="5">
        <f>PERCENTILE(G3:G79,0.75)</f>
        <v>0.031004222913675328</v>
      </c>
    </row>
    <row r="124" spans="1:4" ht="13.5">
      <c r="A124" t="s">
        <v>25</v>
      </c>
      <c r="C124" s="5">
        <f>C123-C121</f>
        <v>0.09440340983910822</v>
      </c>
      <c r="D124" s="5">
        <f>D123-D121</f>
        <v>0.03634552152692461</v>
      </c>
    </row>
    <row r="126" ht="13.5">
      <c r="A126" t="s">
        <v>5</v>
      </c>
    </row>
    <row r="127" spans="1:2" ht="13.5">
      <c r="A127" t="s">
        <v>6</v>
      </c>
      <c r="B127" s="3">
        <f>3.5*C117*77^(-1/3)</f>
        <v>0.060393733312088055</v>
      </c>
    </row>
    <row r="128" ht="13.5">
      <c r="A128" t="s">
        <v>14</v>
      </c>
    </row>
    <row r="129" spans="1:8" ht="13.5">
      <c r="A129" t="s">
        <v>7</v>
      </c>
      <c r="B129" t="s">
        <v>8</v>
      </c>
      <c r="C129" t="s">
        <v>9</v>
      </c>
      <c r="D129" t="s">
        <v>10</v>
      </c>
      <c r="E129" t="s">
        <v>11</v>
      </c>
      <c r="F129" t="s">
        <v>12</v>
      </c>
      <c r="G129" t="s">
        <v>13</v>
      </c>
      <c r="H129" t="s">
        <v>16</v>
      </c>
    </row>
    <row r="130" spans="1:8" ht="13.5">
      <c r="A130">
        <f>A131-6</f>
        <v>-33</v>
      </c>
      <c r="B130">
        <f>B131-6</f>
        <v>-27</v>
      </c>
      <c r="C130">
        <f>(A130+B130)/2</f>
        <v>-30</v>
      </c>
      <c r="D130">
        <f>F130</f>
        <v>0</v>
      </c>
      <c r="E130" s="5">
        <f>D130/77</f>
        <v>0</v>
      </c>
      <c r="F130">
        <f aca="true" t="shared" si="8" ref="F130:F139">COUNTIF(D$3:D$79,H130)</f>
        <v>0</v>
      </c>
      <c r="G130" s="3">
        <f>F130/77</f>
        <v>0</v>
      </c>
      <c r="H130" t="str">
        <f aca="true" t="shared" si="9" ref="H130:H139">"&lt;"&amp;B130/100</f>
        <v>&lt;-0.27</v>
      </c>
    </row>
    <row r="131" spans="1:8" ht="13.5">
      <c r="A131">
        <f>A132-6</f>
        <v>-27</v>
      </c>
      <c r="B131">
        <f>B132-6</f>
        <v>-21</v>
      </c>
      <c r="C131">
        <f>(A131+B131)/2</f>
        <v>-24</v>
      </c>
      <c r="D131">
        <f>F131</f>
        <v>1</v>
      </c>
      <c r="E131" s="5">
        <f>D131/77</f>
        <v>0.012987012987012988</v>
      </c>
      <c r="F131">
        <f t="shared" si="8"/>
        <v>1</v>
      </c>
      <c r="G131" s="3">
        <f>F131/77</f>
        <v>0.012987012987012988</v>
      </c>
      <c r="H131" t="str">
        <f t="shared" si="9"/>
        <v>&lt;-0.21</v>
      </c>
    </row>
    <row r="132" spans="1:8" ht="13.5">
      <c r="A132">
        <f>A133-6</f>
        <v>-21</v>
      </c>
      <c r="B132">
        <f>B133-6</f>
        <v>-15</v>
      </c>
      <c r="C132">
        <f aca="true" t="shared" si="10" ref="C132:C138">(A132+B132)/2</f>
        <v>-18</v>
      </c>
      <c r="D132">
        <f>F132-F131</f>
        <v>1</v>
      </c>
      <c r="E132" s="5">
        <f aca="true" t="shared" si="11" ref="E132:E139">D132/77</f>
        <v>0.012987012987012988</v>
      </c>
      <c r="F132">
        <f t="shared" si="8"/>
        <v>2</v>
      </c>
      <c r="G132" s="3">
        <f aca="true" t="shared" si="12" ref="G132:G139">F132/77</f>
        <v>0.025974025974025976</v>
      </c>
      <c r="H132" t="str">
        <f t="shared" si="9"/>
        <v>&lt;-0.15</v>
      </c>
    </row>
    <row r="133" spans="1:8" ht="13.5">
      <c r="A133">
        <f>A134-6</f>
        <v>-15</v>
      </c>
      <c r="B133">
        <f>B134-6</f>
        <v>-9</v>
      </c>
      <c r="C133">
        <f t="shared" si="10"/>
        <v>-12</v>
      </c>
      <c r="D133">
        <f aca="true" t="shared" si="13" ref="D133:D138">F133-F132</f>
        <v>6</v>
      </c>
      <c r="E133" s="5">
        <f t="shared" si="11"/>
        <v>0.07792207792207792</v>
      </c>
      <c r="F133">
        <f t="shared" si="8"/>
        <v>8</v>
      </c>
      <c r="G133" s="3">
        <f t="shared" si="12"/>
        <v>0.1038961038961039</v>
      </c>
      <c r="H133" t="str">
        <f t="shared" si="9"/>
        <v>&lt;-0.09</v>
      </c>
    </row>
    <row r="134" spans="1:8" ht="13.5">
      <c r="A134">
        <f>A135-6</f>
        <v>-9</v>
      </c>
      <c r="B134">
        <f>B135-6</f>
        <v>-3</v>
      </c>
      <c r="C134">
        <f t="shared" si="10"/>
        <v>-6</v>
      </c>
      <c r="D134">
        <f t="shared" si="13"/>
        <v>21</v>
      </c>
      <c r="E134" s="5">
        <f t="shared" si="11"/>
        <v>0.2727272727272727</v>
      </c>
      <c r="F134">
        <f t="shared" si="8"/>
        <v>29</v>
      </c>
      <c r="G134" s="3">
        <f t="shared" si="12"/>
        <v>0.37662337662337664</v>
      </c>
      <c r="H134" t="str">
        <f t="shared" si="9"/>
        <v>&lt;-0.03</v>
      </c>
    </row>
    <row r="135" spans="1:8" ht="13.5">
      <c r="A135">
        <v>-3</v>
      </c>
      <c r="B135">
        <v>3</v>
      </c>
      <c r="C135">
        <f t="shared" si="10"/>
        <v>0</v>
      </c>
      <c r="D135">
        <f t="shared" si="13"/>
        <v>22</v>
      </c>
      <c r="E135" s="5">
        <f t="shared" si="11"/>
        <v>0.2857142857142857</v>
      </c>
      <c r="F135">
        <f t="shared" si="8"/>
        <v>51</v>
      </c>
      <c r="G135" s="3">
        <f t="shared" si="12"/>
        <v>0.6623376623376623</v>
      </c>
      <c r="H135" t="str">
        <f t="shared" si="9"/>
        <v>&lt;0.03</v>
      </c>
    </row>
    <row r="136" spans="1:8" ht="13.5">
      <c r="A136">
        <f>A135+6</f>
        <v>3</v>
      </c>
      <c r="B136">
        <f>B135+6</f>
        <v>9</v>
      </c>
      <c r="C136">
        <f t="shared" si="10"/>
        <v>6</v>
      </c>
      <c r="D136">
        <f t="shared" si="13"/>
        <v>19</v>
      </c>
      <c r="E136" s="5">
        <f t="shared" si="11"/>
        <v>0.24675324675324675</v>
      </c>
      <c r="F136">
        <f t="shared" si="8"/>
        <v>70</v>
      </c>
      <c r="G136" s="3">
        <f t="shared" si="12"/>
        <v>0.9090909090909091</v>
      </c>
      <c r="H136" t="str">
        <f t="shared" si="9"/>
        <v>&lt;0.09</v>
      </c>
    </row>
    <row r="137" spans="1:8" ht="13.5">
      <c r="A137">
        <f>A136+6</f>
        <v>9</v>
      </c>
      <c r="B137">
        <f>B136+6</f>
        <v>15</v>
      </c>
      <c r="C137">
        <f t="shared" si="10"/>
        <v>12</v>
      </c>
      <c r="D137">
        <f t="shared" si="13"/>
        <v>6</v>
      </c>
      <c r="E137" s="5">
        <f t="shared" si="11"/>
        <v>0.07792207792207792</v>
      </c>
      <c r="F137">
        <f t="shared" si="8"/>
        <v>76</v>
      </c>
      <c r="G137" s="3">
        <f t="shared" si="12"/>
        <v>0.987012987012987</v>
      </c>
      <c r="H137" t="str">
        <f t="shared" si="9"/>
        <v>&lt;0.15</v>
      </c>
    </row>
    <row r="138" spans="1:8" ht="13.5">
      <c r="A138">
        <f>A137+6</f>
        <v>15</v>
      </c>
      <c r="B138">
        <f>B137+6</f>
        <v>21</v>
      </c>
      <c r="C138">
        <f t="shared" si="10"/>
        <v>18</v>
      </c>
      <c r="D138">
        <f t="shared" si="13"/>
        <v>1</v>
      </c>
      <c r="E138" s="5">
        <f t="shared" si="11"/>
        <v>0.012987012987012988</v>
      </c>
      <c r="F138">
        <f t="shared" si="8"/>
        <v>77</v>
      </c>
      <c r="G138" s="3">
        <f t="shared" si="12"/>
        <v>1</v>
      </c>
      <c r="H138" t="str">
        <f t="shared" si="9"/>
        <v>&lt;0.21</v>
      </c>
    </row>
    <row r="139" spans="1:8" ht="13.5">
      <c r="A139">
        <f>A138+6</f>
        <v>21</v>
      </c>
      <c r="B139">
        <f>B138+6</f>
        <v>27</v>
      </c>
      <c r="C139">
        <f>(A139+B139)/2</f>
        <v>24</v>
      </c>
      <c r="D139">
        <f>F139-F138</f>
        <v>0</v>
      </c>
      <c r="E139" s="5">
        <f t="shared" si="11"/>
        <v>0</v>
      </c>
      <c r="F139">
        <f t="shared" si="8"/>
        <v>77</v>
      </c>
      <c r="G139" s="3">
        <f t="shared" si="12"/>
        <v>1</v>
      </c>
      <c r="H139" t="str">
        <f t="shared" si="9"/>
        <v>&lt;0.27</v>
      </c>
    </row>
    <row r="172" ht="13.5">
      <c r="A172" t="s">
        <v>15</v>
      </c>
    </row>
    <row r="173" spans="1:2" ht="13.5">
      <c r="A173" t="s">
        <v>6</v>
      </c>
      <c r="B173" s="3">
        <f>3.5*D117*77^(-1/3)</f>
        <v>0.024503107897677404</v>
      </c>
    </row>
    <row r="174" ht="13.5">
      <c r="A174" t="s">
        <v>15</v>
      </c>
    </row>
    <row r="175" spans="1:8" ht="13.5">
      <c r="A175" t="s">
        <v>7</v>
      </c>
      <c r="B175" t="s">
        <v>8</v>
      </c>
      <c r="C175" t="s">
        <v>9</v>
      </c>
      <c r="D175" t="s">
        <v>10</v>
      </c>
      <c r="E175" t="s">
        <v>11</v>
      </c>
      <c r="F175" t="s">
        <v>12</v>
      </c>
      <c r="G175" t="s">
        <v>13</v>
      </c>
      <c r="H175" t="s">
        <v>16</v>
      </c>
    </row>
    <row r="176" spans="1:8" ht="13.5">
      <c r="A176">
        <f>A177-2.5</f>
        <v>-10</v>
      </c>
      <c r="B176">
        <f>B177-2.5</f>
        <v>-7.5</v>
      </c>
      <c r="C176">
        <f>(A176+B176)/2</f>
        <v>-8.75</v>
      </c>
      <c r="D176">
        <f>F176</f>
        <v>0</v>
      </c>
      <c r="E176" s="3">
        <f>D176/77</f>
        <v>0</v>
      </c>
      <c r="F176">
        <f aca="true" t="shared" si="14" ref="F176:F185">COUNTIF(G$3:G$79,H176)</f>
        <v>0</v>
      </c>
      <c r="G176" s="3">
        <f>F176/77</f>
        <v>0</v>
      </c>
      <c r="H176" t="str">
        <f aca="true" t="shared" si="15" ref="H176:H185">"&lt;"&amp;B176/100</f>
        <v>&lt;-0.075</v>
      </c>
    </row>
    <row r="177" spans="1:8" ht="13.5">
      <c r="A177">
        <f>A178-2.5</f>
        <v>-7.5</v>
      </c>
      <c r="B177">
        <f>B178-2.5</f>
        <v>-5</v>
      </c>
      <c r="C177">
        <f aca="true" t="shared" si="16" ref="C177:C184">(A177+B177)/2</f>
        <v>-6.25</v>
      </c>
      <c r="D177">
        <f>F177-F176</f>
        <v>1</v>
      </c>
      <c r="E177" s="3">
        <f aca="true" t="shared" si="17" ref="E177:G185">D177/77</f>
        <v>0.012987012987012988</v>
      </c>
      <c r="F177">
        <f t="shared" si="14"/>
        <v>1</v>
      </c>
      <c r="G177" s="3">
        <f t="shared" si="17"/>
        <v>0.012987012987012988</v>
      </c>
      <c r="H177" t="str">
        <f t="shared" si="15"/>
        <v>&lt;-0.05</v>
      </c>
    </row>
    <row r="178" spans="1:8" ht="13.5">
      <c r="A178">
        <f>A179-2.5</f>
        <v>-5</v>
      </c>
      <c r="B178">
        <f>B179-2.5</f>
        <v>-2.5</v>
      </c>
      <c r="C178">
        <f t="shared" si="16"/>
        <v>-3.75</v>
      </c>
      <c r="D178">
        <f aca="true" t="shared" si="18" ref="D178:D184">F178-F177</f>
        <v>9</v>
      </c>
      <c r="E178" s="3">
        <f t="shared" si="17"/>
        <v>0.11688311688311688</v>
      </c>
      <c r="F178">
        <f t="shared" si="14"/>
        <v>10</v>
      </c>
      <c r="G178" s="3">
        <f t="shared" si="17"/>
        <v>0.12987012987012986</v>
      </c>
      <c r="H178" t="str">
        <f t="shared" si="15"/>
        <v>&lt;-0.025</v>
      </c>
    </row>
    <row r="179" spans="1:8" ht="13.5">
      <c r="A179">
        <f>A180-2.5</f>
        <v>-2.5</v>
      </c>
      <c r="B179">
        <f>B180-2.5</f>
        <v>0</v>
      </c>
      <c r="C179">
        <f t="shared" si="16"/>
        <v>-1.25</v>
      </c>
      <c r="D179">
        <f t="shared" si="18"/>
        <v>12</v>
      </c>
      <c r="E179" s="3">
        <f t="shared" si="17"/>
        <v>0.15584415584415584</v>
      </c>
      <c r="F179">
        <f t="shared" si="14"/>
        <v>22</v>
      </c>
      <c r="G179" s="3">
        <f t="shared" si="17"/>
        <v>0.2857142857142857</v>
      </c>
      <c r="H179" t="str">
        <f t="shared" si="15"/>
        <v>&lt;0</v>
      </c>
    </row>
    <row r="180" spans="1:8" ht="13.5">
      <c r="A180">
        <v>0</v>
      </c>
      <c r="B180">
        <v>2.5</v>
      </c>
      <c r="C180">
        <f t="shared" si="16"/>
        <v>1.25</v>
      </c>
      <c r="D180">
        <f t="shared" si="18"/>
        <v>30</v>
      </c>
      <c r="E180" s="3">
        <f t="shared" si="17"/>
        <v>0.38961038961038963</v>
      </c>
      <c r="F180">
        <f t="shared" si="14"/>
        <v>52</v>
      </c>
      <c r="G180" s="3">
        <f t="shared" si="17"/>
        <v>0.6753246753246753</v>
      </c>
      <c r="H180" t="str">
        <f t="shared" si="15"/>
        <v>&lt;0.025</v>
      </c>
    </row>
    <row r="181" spans="1:8" ht="13.5">
      <c r="A181">
        <f>A180+2.5</f>
        <v>2.5</v>
      </c>
      <c r="B181">
        <f>B180+2.5</f>
        <v>5</v>
      </c>
      <c r="C181">
        <f t="shared" si="16"/>
        <v>3.75</v>
      </c>
      <c r="D181">
        <f t="shared" si="18"/>
        <v>19</v>
      </c>
      <c r="E181" s="3">
        <f t="shared" si="17"/>
        <v>0.24675324675324675</v>
      </c>
      <c r="F181">
        <f t="shared" si="14"/>
        <v>71</v>
      </c>
      <c r="G181" s="3">
        <f t="shared" si="17"/>
        <v>0.922077922077922</v>
      </c>
      <c r="H181" t="str">
        <f t="shared" si="15"/>
        <v>&lt;0.05</v>
      </c>
    </row>
    <row r="182" spans="1:8" ht="13.5">
      <c r="A182">
        <f>A181+2.5</f>
        <v>5</v>
      </c>
      <c r="B182">
        <f>B181+2.5</f>
        <v>7.5</v>
      </c>
      <c r="C182">
        <f t="shared" si="16"/>
        <v>6.25</v>
      </c>
      <c r="D182">
        <f t="shared" si="18"/>
        <v>5</v>
      </c>
      <c r="E182" s="3">
        <f t="shared" si="17"/>
        <v>0.06493506493506493</v>
      </c>
      <c r="F182">
        <f t="shared" si="14"/>
        <v>76</v>
      </c>
      <c r="G182" s="3">
        <f t="shared" si="17"/>
        <v>0.987012987012987</v>
      </c>
      <c r="H182" t="str">
        <f t="shared" si="15"/>
        <v>&lt;0.075</v>
      </c>
    </row>
    <row r="183" spans="1:8" ht="13.5">
      <c r="A183">
        <f>A182+2.5</f>
        <v>7.5</v>
      </c>
      <c r="B183">
        <f>B182+2.5</f>
        <v>10</v>
      </c>
      <c r="C183">
        <f t="shared" si="16"/>
        <v>8.75</v>
      </c>
      <c r="D183">
        <f t="shared" si="18"/>
        <v>0</v>
      </c>
      <c r="E183" s="3">
        <f t="shared" si="17"/>
        <v>0</v>
      </c>
      <c r="F183">
        <f t="shared" si="14"/>
        <v>76</v>
      </c>
      <c r="G183" s="3">
        <f t="shared" si="17"/>
        <v>0.987012987012987</v>
      </c>
      <c r="H183" t="str">
        <f t="shared" si="15"/>
        <v>&lt;0.1</v>
      </c>
    </row>
    <row r="184" spans="1:8" ht="13.5">
      <c r="A184">
        <f>A183+2.5</f>
        <v>10</v>
      </c>
      <c r="B184">
        <f>B183+2.5</f>
        <v>12.5</v>
      </c>
      <c r="C184">
        <f t="shared" si="16"/>
        <v>11.25</v>
      </c>
      <c r="D184">
        <f t="shared" si="18"/>
        <v>1</v>
      </c>
      <c r="E184" s="3">
        <f t="shared" si="17"/>
        <v>0.012987012987012988</v>
      </c>
      <c r="F184">
        <f t="shared" si="14"/>
        <v>77</v>
      </c>
      <c r="G184" s="3">
        <f t="shared" si="17"/>
        <v>1</v>
      </c>
      <c r="H184" t="str">
        <f t="shared" si="15"/>
        <v>&lt;0.125</v>
      </c>
    </row>
    <row r="185" spans="1:8" ht="13.5">
      <c r="A185">
        <f>A184+2.5</f>
        <v>12.5</v>
      </c>
      <c r="B185">
        <f>B184+2.5</f>
        <v>15</v>
      </c>
      <c r="C185">
        <f>(A185+B185)/2</f>
        <v>13.75</v>
      </c>
      <c r="D185">
        <f>F185-F184</f>
        <v>0</v>
      </c>
      <c r="E185" s="3">
        <f t="shared" si="17"/>
        <v>0</v>
      </c>
      <c r="F185">
        <f t="shared" si="14"/>
        <v>77</v>
      </c>
      <c r="G185" s="3">
        <f t="shared" si="17"/>
        <v>1</v>
      </c>
      <c r="H185" t="str">
        <f t="shared" si="15"/>
        <v>&lt;0.15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showFormulas="1" tabSelected="1" workbookViewId="0" topLeftCell="A1">
      <selection activeCell="A60" sqref="A60"/>
    </sheetView>
  </sheetViews>
  <sheetFormatPr defaultColWidth="9.00390625" defaultRowHeight="13.5"/>
  <cols>
    <col min="1" max="1" width="12.375" style="0" bestFit="1" customWidth="1"/>
    <col min="2" max="2" width="9.625" style="0" bestFit="1" customWidth="1"/>
    <col min="3" max="3" width="27.00390625" style="0" customWidth="1"/>
    <col min="4" max="4" width="26.75390625" style="0" customWidth="1"/>
    <col min="5" max="5" width="5.75390625" style="0" bestFit="1" customWidth="1"/>
    <col min="6" max="6" width="12.875" style="0" bestFit="1" customWidth="1"/>
    <col min="7" max="7" width="8.75390625" style="0" bestFit="1" customWidth="1"/>
    <col min="8" max="8" width="8.50390625" style="0" bestFit="1" customWidth="1"/>
  </cols>
  <sheetData>
    <row r="1" spans="1:7" ht="13.5">
      <c r="A1" s="4" t="s">
        <v>0</v>
      </c>
      <c r="B1" s="4" t="s">
        <v>1</v>
      </c>
      <c r="C1" s="4" t="s">
        <v>2</v>
      </c>
      <c r="D1" s="4" t="s">
        <v>4</v>
      </c>
      <c r="E1" s="4" t="s">
        <v>3</v>
      </c>
      <c r="F1" s="4" t="s">
        <v>2</v>
      </c>
      <c r="G1" s="4" t="s">
        <v>4</v>
      </c>
    </row>
    <row r="2" spans="1:5" ht="13.5">
      <c r="A2" s="1">
        <v>33086</v>
      </c>
      <c r="B2" s="2">
        <v>25978.37</v>
      </c>
      <c r="C2" s="5"/>
      <c r="E2" s="2">
        <v>322.56</v>
      </c>
    </row>
    <row r="3" spans="1:7" ht="13.5">
      <c r="A3" s="1">
        <v>33117</v>
      </c>
      <c r="B3" s="2">
        <v>20983.5</v>
      </c>
      <c r="C3" s="5">
        <f>B3/B2-1</f>
        <v>-0.19227033874719623</v>
      </c>
      <c r="D3" s="5">
        <f>LN(B3)-LN(B2)</f>
        <v>-0.213527854102054</v>
      </c>
      <c r="E3" s="2">
        <v>306.05</v>
      </c>
      <c r="F3" s="5">
        <f>E3/E2-1</f>
        <v>-0.05118427579365081</v>
      </c>
      <c r="G3" s="5">
        <f>LN(E3)-LN(E2)</f>
        <v>-0.0525406781458706</v>
      </c>
    </row>
    <row r="4" spans="1:7" ht="13.5">
      <c r="A4" s="1">
        <v>33147</v>
      </c>
      <c r="B4" s="2">
        <v>25194.1</v>
      </c>
      <c r="C4" s="5">
        <f aca="true" t="shared" si="0" ref="C4:C67">B4/B3-1</f>
        <v>0.200662425238878</v>
      </c>
      <c r="D4" s="5">
        <f aca="true" t="shared" si="1" ref="D4:D67">LN(B4)-LN(B3)</f>
        <v>0.1828734255187925</v>
      </c>
      <c r="E4" s="2">
        <v>304</v>
      </c>
      <c r="F4" s="5">
        <f aca="true" t="shared" si="2" ref="F4:F67">E4/E3-1</f>
        <v>-0.006698251919621034</v>
      </c>
      <c r="G4" s="5">
        <f aca="true" t="shared" si="3" ref="G4:G67">LN(E4)-LN(E3)</f>
        <v>-0.006720785890856895</v>
      </c>
    </row>
    <row r="5" spans="1:7" ht="13.5">
      <c r="A5" s="1">
        <v>33178</v>
      </c>
      <c r="B5" s="2">
        <v>22454.63</v>
      </c>
      <c r="C5" s="5">
        <f t="shared" si="0"/>
        <v>-0.10873458468450936</v>
      </c>
      <c r="D5" s="5">
        <f t="shared" si="1"/>
        <v>-0.11511301111654504</v>
      </c>
      <c r="E5" s="2">
        <v>322.22</v>
      </c>
      <c r="F5" s="5">
        <f t="shared" si="2"/>
        <v>0.05993421052631587</v>
      </c>
      <c r="G5" s="5">
        <f t="shared" si="3"/>
        <v>0.058206840656619185</v>
      </c>
    </row>
    <row r="6" spans="1:7" ht="13.5">
      <c r="A6" s="1">
        <v>33208</v>
      </c>
      <c r="B6" s="2">
        <v>23848.71</v>
      </c>
      <c r="C6" s="5">
        <f t="shared" si="0"/>
        <v>0.06208430065425241</v>
      </c>
      <c r="D6" s="5">
        <f t="shared" si="1"/>
        <v>0.0602332988165184</v>
      </c>
      <c r="E6" s="2">
        <v>330.22</v>
      </c>
      <c r="F6" s="5">
        <f t="shared" si="2"/>
        <v>0.02482775743280996</v>
      </c>
      <c r="G6" s="5">
        <f t="shared" si="3"/>
        <v>0.024524556940845876</v>
      </c>
    </row>
    <row r="7" spans="1:7" ht="13.5">
      <c r="A7" s="1">
        <v>33239</v>
      </c>
      <c r="B7" s="2">
        <v>23293.14</v>
      </c>
      <c r="C7" s="5">
        <f t="shared" si="0"/>
        <v>-0.023295599636206754</v>
      </c>
      <c r="D7" s="5">
        <f t="shared" si="1"/>
        <v>-0.023571231200682163</v>
      </c>
      <c r="E7" s="2">
        <v>343.93</v>
      </c>
      <c r="F7" s="5">
        <f t="shared" si="2"/>
        <v>0.04151777602810247</v>
      </c>
      <c r="G7" s="5">
        <f t="shared" si="3"/>
        <v>0.04067904929105026</v>
      </c>
    </row>
    <row r="8" spans="1:7" ht="13.5">
      <c r="A8" s="1">
        <v>33270</v>
      </c>
      <c r="B8" s="2">
        <v>26409.22</v>
      </c>
      <c r="C8" s="5">
        <f t="shared" si="0"/>
        <v>0.13377672567974952</v>
      </c>
      <c r="D8" s="5">
        <f t="shared" si="1"/>
        <v>0.12555429498503123</v>
      </c>
      <c r="E8" s="2">
        <v>367.07</v>
      </c>
      <c r="F8" s="5">
        <f t="shared" si="2"/>
        <v>0.06728113278864889</v>
      </c>
      <c r="G8" s="5">
        <f t="shared" si="3"/>
        <v>0.06511441726691558</v>
      </c>
    </row>
    <row r="9" spans="1:7" ht="13.5">
      <c r="A9" s="1">
        <v>33298</v>
      </c>
      <c r="B9" s="2">
        <v>26292.04</v>
      </c>
      <c r="C9" s="5">
        <f t="shared" si="0"/>
        <v>-0.00443708674470511</v>
      </c>
      <c r="D9" s="5">
        <f t="shared" si="1"/>
        <v>-0.00444695983007648</v>
      </c>
      <c r="E9" s="2">
        <v>375.22</v>
      </c>
      <c r="F9" s="5">
        <f t="shared" si="2"/>
        <v>0.022202849592720897</v>
      </c>
      <c r="G9" s="5">
        <f t="shared" si="3"/>
        <v>0.021959955053811875</v>
      </c>
    </row>
    <row r="10" spans="1:7" ht="13.5">
      <c r="A10" s="1">
        <v>33329</v>
      </c>
      <c r="B10" s="2">
        <v>26111.25</v>
      </c>
      <c r="C10" s="5">
        <f t="shared" si="0"/>
        <v>-0.006876225656130219</v>
      </c>
      <c r="D10" s="5">
        <f t="shared" si="1"/>
        <v>-0.0068999758327663585</v>
      </c>
      <c r="E10" s="2">
        <v>375.34</v>
      </c>
      <c r="F10" s="5">
        <f t="shared" si="2"/>
        <v>0.00031981237673894825</v>
      </c>
      <c r="G10" s="5">
        <f t="shared" si="3"/>
        <v>0.0003197612476615319</v>
      </c>
    </row>
    <row r="11" spans="1:7" ht="13.5">
      <c r="A11" s="1">
        <v>33359</v>
      </c>
      <c r="B11" s="2">
        <v>25789.62</v>
      </c>
      <c r="C11" s="5">
        <f t="shared" si="0"/>
        <v>-0.012317679161281125</v>
      </c>
      <c r="D11" s="5">
        <f t="shared" si="1"/>
        <v>-0.012394170551203842</v>
      </c>
      <c r="E11" s="2">
        <v>389.83</v>
      </c>
      <c r="F11" s="5">
        <f t="shared" si="2"/>
        <v>0.03860499813502427</v>
      </c>
      <c r="G11" s="5">
        <f t="shared" si="3"/>
        <v>0.037878464793764444</v>
      </c>
    </row>
    <row r="12" spans="1:7" ht="13.5">
      <c r="A12" s="1">
        <v>33390</v>
      </c>
      <c r="B12" s="2">
        <v>23290.96</v>
      </c>
      <c r="C12" s="5">
        <f t="shared" si="0"/>
        <v>-0.09688626664526268</v>
      </c>
      <c r="D12" s="5">
        <f t="shared" si="1"/>
        <v>-0.10190678293730215</v>
      </c>
      <c r="E12" s="2">
        <v>371.16</v>
      </c>
      <c r="F12" s="5">
        <f t="shared" si="2"/>
        <v>-0.047892671164353584</v>
      </c>
      <c r="G12" s="5">
        <f t="shared" si="3"/>
        <v>-0.04907751017191231</v>
      </c>
    </row>
    <row r="13" spans="1:7" ht="13.5">
      <c r="A13" s="1">
        <v>33420</v>
      </c>
      <c r="B13" s="2">
        <v>24120.75</v>
      </c>
      <c r="C13" s="5">
        <f t="shared" si="0"/>
        <v>0.0356271274348503</v>
      </c>
      <c r="D13" s="5">
        <f t="shared" si="1"/>
        <v>0.035007163448698364</v>
      </c>
      <c r="E13" s="2">
        <v>387.81</v>
      </c>
      <c r="F13" s="5">
        <f t="shared" si="2"/>
        <v>0.04485935984481082</v>
      </c>
      <c r="G13" s="5">
        <f t="shared" si="3"/>
        <v>0.04388229247898767</v>
      </c>
    </row>
    <row r="14" spans="1:7" ht="13.5">
      <c r="A14" s="1">
        <v>33451</v>
      </c>
      <c r="B14" s="2">
        <v>22335.87</v>
      </c>
      <c r="C14" s="5">
        <f t="shared" si="0"/>
        <v>-0.07399769907652132</v>
      </c>
      <c r="D14" s="5">
        <f t="shared" si="1"/>
        <v>-0.07687855954047151</v>
      </c>
      <c r="E14" s="2">
        <v>395.43</v>
      </c>
      <c r="F14" s="5">
        <f t="shared" si="2"/>
        <v>0.01964879709135925</v>
      </c>
      <c r="G14" s="5">
        <f t="shared" si="3"/>
        <v>0.019458251428518203</v>
      </c>
    </row>
    <row r="15" spans="1:7" ht="13.5">
      <c r="A15" s="1">
        <v>33482</v>
      </c>
      <c r="B15" s="2">
        <v>23916.44</v>
      </c>
      <c r="C15" s="5">
        <f t="shared" si="0"/>
        <v>0.07076375354978337</v>
      </c>
      <c r="D15" s="5">
        <f t="shared" si="1"/>
        <v>0.06837218221234309</v>
      </c>
      <c r="E15" s="2">
        <v>387.86</v>
      </c>
      <c r="F15" s="5">
        <f t="shared" si="2"/>
        <v>-0.01914371696634043</v>
      </c>
      <c r="G15" s="5">
        <f t="shared" si="3"/>
        <v>-0.01932933062438913</v>
      </c>
    </row>
    <row r="16" spans="1:7" ht="13.5">
      <c r="A16" s="1">
        <v>33512</v>
      </c>
      <c r="B16" s="2">
        <v>25222.28</v>
      </c>
      <c r="C16" s="5">
        <f t="shared" si="0"/>
        <v>0.054600099345889275</v>
      </c>
      <c r="D16" s="5">
        <f t="shared" si="1"/>
        <v>0.05316164231666498</v>
      </c>
      <c r="E16" s="2">
        <v>392.45</v>
      </c>
      <c r="F16" s="5">
        <f t="shared" si="2"/>
        <v>0.011834166967462423</v>
      </c>
      <c r="G16" s="5">
        <f t="shared" si="3"/>
        <v>0.011764690804727529</v>
      </c>
    </row>
    <row r="17" spans="1:7" ht="13.5">
      <c r="A17" s="1">
        <v>33543</v>
      </c>
      <c r="B17" s="2">
        <v>22687.35</v>
      </c>
      <c r="C17" s="5">
        <f t="shared" si="0"/>
        <v>-0.10050360237060252</v>
      </c>
      <c r="D17" s="5">
        <f t="shared" si="1"/>
        <v>-0.1059202304584943</v>
      </c>
      <c r="E17" s="2">
        <v>375.22</v>
      </c>
      <c r="F17" s="5">
        <f t="shared" si="2"/>
        <v>-0.04390368199770667</v>
      </c>
      <c r="G17" s="5">
        <f t="shared" si="3"/>
        <v>-0.04489661995735794</v>
      </c>
    </row>
    <row r="18" spans="1:7" ht="13.5">
      <c r="A18" s="1">
        <v>33573</v>
      </c>
      <c r="B18" s="2">
        <v>22983.77</v>
      </c>
      <c r="C18" s="5">
        <f t="shared" si="0"/>
        <v>0.013065430735630379</v>
      </c>
      <c r="D18" s="5">
        <f t="shared" si="1"/>
        <v>0.012980814232589566</v>
      </c>
      <c r="E18" s="2">
        <v>417.09</v>
      </c>
      <c r="F18" s="5">
        <f t="shared" si="2"/>
        <v>0.11158786845050894</v>
      </c>
      <c r="G18" s="5">
        <f t="shared" si="3"/>
        <v>0.10578950523409691</v>
      </c>
    </row>
    <row r="19" spans="1:7" ht="13.5">
      <c r="A19" s="1">
        <v>33604</v>
      </c>
      <c r="B19" s="2">
        <v>22023.05</v>
      </c>
      <c r="C19" s="5">
        <f t="shared" si="0"/>
        <v>-0.04179993099478463</v>
      </c>
      <c r="D19" s="5">
        <f t="shared" si="1"/>
        <v>-0.042698682517656295</v>
      </c>
      <c r="E19" s="2">
        <v>408.78</v>
      </c>
      <c r="F19" s="5">
        <f t="shared" si="2"/>
        <v>-0.019923757462418146</v>
      </c>
      <c r="G19" s="5">
        <f t="shared" si="3"/>
        <v>-0.02012491183592946</v>
      </c>
    </row>
    <row r="20" spans="1:7" ht="13.5">
      <c r="A20" s="1">
        <v>33635</v>
      </c>
      <c r="B20" s="2">
        <v>21338.81</v>
      </c>
      <c r="C20" s="5">
        <f t="shared" si="0"/>
        <v>-0.031069266064418732</v>
      </c>
      <c r="D20" s="5">
        <f t="shared" si="1"/>
        <v>-0.03156215165295606</v>
      </c>
      <c r="E20" s="2">
        <v>412.7</v>
      </c>
      <c r="F20" s="5">
        <f t="shared" si="2"/>
        <v>0.009589510250012312</v>
      </c>
      <c r="G20" s="5">
        <f t="shared" si="3"/>
        <v>0.009543822744904062</v>
      </c>
    </row>
    <row r="21" spans="1:7" ht="13.5">
      <c r="A21" s="1">
        <v>33664</v>
      </c>
      <c r="B21" s="2">
        <v>19345.95</v>
      </c>
      <c r="C21" s="5">
        <f t="shared" si="0"/>
        <v>-0.09339133719265513</v>
      </c>
      <c r="D21" s="5">
        <f t="shared" si="1"/>
        <v>-0.09804438525152115</v>
      </c>
      <c r="E21" s="2">
        <v>403.69</v>
      </c>
      <c r="F21" s="5">
        <f t="shared" si="2"/>
        <v>-0.021831839108311102</v>
      </c>
      <c r="G21" s="5">
        <f t="shared" si="3"/>
        <v>-0.02207368007590116</v>
      </c>
    </row>
    <row r="22" spans="1:7" ht="13.5">
      <c r="A22" s="1">
        <v>33695</v>
      </c>
      <c r="B22" s="2">
        <v>17390.71</v>
      </c>
      <c r="C22" s="5">
        <f t="shared" si="0"/>
        <v>-0.10106714842124587</v>
      </c>
      <c r="D22" s="5">
        <f t="shared" si="1"/>
        <v>-0.10654693964856676</v>
      </c>
      <c r="E22" s="2">
        <v>414.95</v>
      </c>
      <c r="F22" s="5">
        <f t="shared" si="2"/>
        <v>0.027892689935346437</v>
      </c>
      <c r="G22" s="5">
        <f t="shared" si="3"/>
        <v>0.027510774361822143</v>
      </c>
    </row>
    <row r="23" spans="1:7" ht="13.5">
      <c r="A23" s="1">
        <v>33725</v>
      </c>
      <c r="B23" s="2">
        <v>18347.75</v>
      </c>
      <c r="C23" s="5">
        <f t="shared" si="0"/>
        <v>0.05503168070768827</v>
      </c>
      <c r="D23" s="5">
        <f t="shared" si="1"/>
        <v>0.053570795583977926</v>
      </c>
      <c r="E23" s="2">
        <v>415.35</v>
      </c>
      <c r="F23" s="5">
        <f t="shared" si="2"/>
        <v>0.0009639715628388945</v>
      </c>
      <c r="G23" s="5">
        <f t="shared" si="3"/>
        <v>0.0009635072406233292</v>
      </c>
    </row>
    <row r="24" spans="1:7" ht="13.5">
      <c r="A24" s="1">
        <v>33756</v>
      </c>
      <c r="B24" s="2">
        <v>15951.73</v>
      </c>
      <c r="C24" s="5">
        <f t="shared" si="0"/>
        <v>-0.13058930931585622</v>
      </c>
      <c r="D24" s="5">
        <f t="shared" si="1"/>
        <v>-0.13993966387992351</v>
      </c>
      <c r="E24" s="2">
        <v>408.14</v>
      </c>
      <c r="F24" s="5">
        <f t="shared" si="2"/>
        <v>-0.017358853978572397</v>
      </c>
      <c r="G24" s="5">
        <f t="shared" si="3"/>
        <v>-0.017511285484141048</v>
      </c>
    </row>
    <row r="25" spans="1:7" ht="13.5">
      <c r="A25" s="1">
        <v>33786</v>
      </c>
      <c r="B25" s="2">
        <v>15910.28</v>
      </c>
      <c r="C25" s="5">
        <f t="shared" si="0"/>
        <v>-0.0025984642418094284</v>
      </c>
      <c r="D25" s="5">
        <f t="shared" si="1"/>
        <v>-0.0026018461097301326</v>
      </c>
      <c r="E25" s="2">
        <v>424.21</v>
      </c>
      <c r="F25" s="5">
        <f t="shared" si="2"/>
        <v>0.03937374430342522</v>
      </c>
      <c r="G25" s="5">
        <f t="shared" si="3"/>
        <v>0.038618362837735454</v>
      </c>
    </row>
    <row r="26" spans="1:7" ht="13.5">
      <c r="A26" s="1">
        <v>33817</v>
      </c>
      <c r="B26" s="2">
        <v>18061.12</v>
      </c>
      <c r="C26" s="5">
        <f t="shared" si="0"/>
        <v>0.1351855529883823</v>
      </c>
      <c r="D26" s="5">
        <f t="shared" si="1"/>
        <v>0.12679612038065535</v>
      </c>
      <c r="E26" s="2">
        <v>414.03</v>
      </c>
      <c r="F26" s="5">
        <f t="shared" si="2"/>
        <v>-0.0239975483840551</v>
      </c>
      <c r="G26" s="5">
        <f t="shared" si="3"/>
        <v>-0.024290180670616834</v>
      </c>
    </row>
    <row r="27" spans="1:7" ht="13.5">
      <c r="A27" s="1">
        <v>33848</v>
      </c>
      <c r="B27" s="2">
        <v>17399.08</v>
      </c>
      <c r="C27" s="5">
        <f t="shared" si="0"/>
        <v>-0.036655534097553066</v>
      </c>
      <c r="D27" s="5">
        <f t="shared" si="1"/>
        <v>-0.03734423031042411</v>
      </c>
      <c r="E27" s="2">
        <v>417.8</v>
      </c>
      <c r="F27" s="5">
        <f t="shared" si="2"/>
        <v>0.009105620365674083</v>
      </c>
      <c r="G27" s="5">
        <f t="shared" si="3"/>
        <v>0.009064414154407174</v>
      </c>
    </row>
    <row r="28" spans="1:7" ht="13.5">
      <c r="A28" s="1">
        <v>33878</v>
      </c>
      <c r="B28" s="2">
        <v>16767.4</v>
      </c>
      <c r="C28" s="5">
        <f t="shared" si="0"/>
        <v>-0.03630536787002536</v>
      </c>
      <c r="D28" s="5">
        <f t="shared" si="1"/>
        <v>-0.0369808062037329</v>
      </c>
      <c r="E28" s="2">
        <v>418.68</v>
      </c>
      <c r="F28" s="5">
        <f t="shared" si="2"/>
        <v>0.002106270943034838</v>
      </c>
      <c r="G28" s="5">
        <f t="shared" si="3"/>
        <v>0.002104055864218246</v>
      </c>
    </row>
    <row r="29" spans="1:7" ht="13.5">
      <c r="A29" s="1">
        <v>33909</v>
      </c>
      <c r="B29" s="2">
        <v>17683.65</v>
      </c>
      <c r="C29" s="5">
        <f t="shared" si="0"/>
        <v>0.05464472726838987</v>
      </c>
      <c r="D29" s="5">
        <f t="shared" si="1"/>
        <v>0.05320395881017426</v>
      </c>
      <c r="E29" s="2">
        <v>431.35</v>
      </c>
      <c r="F29" s="5">
        <f t="shared" si="2"/>
        <v>0.03026177510270367</v>
      </c>
      <c r="G29" s="5">
        <f t="shared" si="3"/>
        <v>0.02981292053590412</v>
      </c>
    </row>
    <row r="30" spans="1:7" ht="13.5">
      <c r="A30" s="1">
        <v>33939</v>
      </c>
      <c r="B30" s="2">
        <v>16924.95</v>
      </c>
      <c r="C30" s="5">
        <f t="shared" si="0"/>
        <v>-0.0429040384762196</v>
      </c>
      <c r="D30" s="5">
        <f t="shared" si="1"/>
        <v>-0.043851619281625176</v>
      </c>
      <c r="E30" s="2">
        <v>435.71</v>
      </c>
      <c r="F30" s="5">
        <f t="shared" si="2"/>
        <v>0.010107801089602297</v>
      </c>
      <c r="G30" s="5">
        <f t="shared" si="3"/>
        <v>0.010057058909608507</v>
      </c>
    </row>
    <row r="31" spans="1:7" ht="13.5">
      <c r="A31" s="1">
        <v>33970</v>
      </c>
      <c r="B31" s="2">
        <v>17023.78</v>
      </c>
      <c r="C31" s="5">
        <f t="shared" si="0"/>
        <v>0.005839308240201513</v>
      </c>
      <c r="D31" s="5">
        <f t="shared" si="1"/>
        <v>0.005822325559176278</v>
      </c>
      <c r="E31" s="2">
        <v>438.78</v>
      </c>
      <c r="F31" s="5">
        <f t="shared" si="2"/>
        <v>0.007045970943976521</v>
      </c>
      <c r="G31" s="5">
        <f t="shared" si="3"/>
        <v>0.007021264078718836</v>
      </c>
    </row>
    <row r="32" spans="1:7" ht="13.5">
      <c r="A32" s="1">
        <v>34001</v>
      </c>
      <c r="B32" s="2">
        <v>16953.35</v>
      </c>
      <c r="C32" s="5">
        <f t="shared" si="0"/>
        <v>-0.004137154028071355</v>
      </c>
      <c r="D32" s="5">
        <f t="shared" si="1"/>
        <v>-0.004145735727183464</v>
      </c>
      <c r="E32" s="2">
        <v>443.38</v>
      </c>
      <c r="F32" s="5">
        <f t="shared" si="2"/>
        <v>0.010483613656046442</v>
      </c>
      <c r="G32" s="5">
        <f t="shared" si="3"/>
        <v>0.010429041654892224</v>
      </c>
    </row>
    <row r="33" spans="1:7" ht="13.5">
      <c r="A33" s="1">
        <v>34029</v>
      </c>
      <c r="B33" s="2">
        <v>18591.45</v>
      </c>
      <c r="C33" s="5">
        <f t="shared" si="0"/>
        <v>0.09662397107356369</v>
      </c>
      <c r="D33" s="5">
        <f t="shared" si="1"/>
        <v>0.092236343199529</v>
      </c>
      <c r="E33" s="2">
        <v>451.67</v>
      </c>
      <c r="F33" s="5">
        <f t="shared" si="2"/>
        <v>0.018697279985565585</v>
      </c>
      <c r="G33" s="5">
        <f t="shared" si="3"/>
        <v>0.01852463452645292</v>
      </c>
    </row>
    <row r="34" spans="1:7" ht="13.5">
      <c r="A34">
        <v>1993.04</v>
      </c>
      <c r="B34" s="2">
        <v>20919.18</v>
      </c>
      <c r="C34" s="5">
        <f t="shared" si="0"/>
        <v>0.12520432779584167</v>
      </c>
      <c r="D34" s="5">
        <f t="shared" si="1"/>
        <v>0.11796464387202832</v>
      </c>
      <c r="E34" s="2">
        <v>440.19</v>
      </c>
      <c r="F34" s="5">
        <f t="shared" si="2"/>
        <v>-0.025416786591980878</v>
      </c>
      <c r="G34" s="5">
        <f t="shared" si="3"/>
        <v>-0.02574537280477518</v>
      </c>
    </row>
    <row r="35" spans="1:7" ht="13.5">
      <c r="A35" s="1">
        <v>34090</v>
      </c>
      <c r="B35" s="2">
        <v>20552.35</v>
      </c>
      <c r="C35" s="5">
        <f t="shared" si="0"/>
        <v>-0.017535582178651477</v>
      </c>
      <c r="D35" s="5">
        <f t="shared" si="1"/>
        <v>-0.01769115185244985</v>
      </c>
      <c r="E35" s="2">
        <v>450.19</v>
      </c>
      <c r="F35" s="5">
        <f t="shared" si="2"/>
        <v>0.02271746291374188</v>
      </c>
      <c r="G35" s="5">
        <f t="shared" si="3"/>
        <v>0.022463263988382387</v>
      </c>
    </row>
    <row r="36" spans="1:7" ht="13.5">
      <c r="A36" s="1">
        <v>34121</v>
      </c>
      <c r="B36" s="2">
        <v>19590</v>
      </c>
      <c r="C36" s="5">
        <f t="shared" si="0"/>
        <v>-0.046824329091320394</v>
      </c>
      <c r="D36" s="5">
        <f t="shared" si="1"/>
        <v>-0.04795605767887601</v>
      </c>
      <c r="E36" s="2">
        <v>450.53</v>
      </c>
      <c r="F36" s="5">
        <f t="shared" si="2"/>
        <v>0.0007552366778471598</v>
      </c>
      <c r="G36" s="5">
        <f t="shared" si="3"/>
        <v>0.0007549516301370574</v>
      </c>
    </row>
    <row r="37" spans="1:7" ht="13.5">
      <c r="A37" s="1">
        <v>34151</v>
      </c>
      <c r="B37" s="2">
        <v>20380.14</v>
      </c>
      <c r="C37" s="5">
        <f t="shared" si="0"/>
        <v>0.040333843797855984</v>
      </c>
      <c r="D37" s="5">
        <f t="shared" si="1"/>
        <v>0.03954166529441672</v>
      </c>
      <c r="E37" s="2">
        <v>448.13</v>
      </c>
      <c r="F37" s="5">
        <f t="shared" si="2"/>
        <v>-0.005327059241337917</v>
      </c>
      <c r="G37" s="5">
        <f t="shared" si="3"/>
        <v>-0.005341298613249279</v>
      </c>
    </row>
    <row r="38" spans="1:7" ht="13.5">
      <c r="A38" s="1">
        <v>34182</v>
      </c>
      <c r="B38" s="2">
        <v>21026.6</v>
      </c>
      <c r="C38" s="5">
        <f t="shared" si="0"/>
        <v>0.03172009613280369</v>
      </c>
      <c r="D38" s="5">
        <f t="shared" si="1"/>
        <v>0.031227405593789115</v>
      </c>
      <c r="E38" s="2">
        <v>463.56</v>
      </c>
      <c r="F38" s="5">
        <f t="shared" si="2"/>
        <v>0.03443197286501687</v>
      </c>
      <c r="G38" s="5">
        <f t="shared" si="3"/>
        <v>0.03385245757343558</v>
      </c>
    </row>
    <row r="39" spans="1:7" ht="13.5">
      <c r="A39" s="1">
        <v>34213</v>
      </c>
      <c r="B39" s="2">
        <v>20105.71</v>
      </c>
      <c r="C39" s="5">
        <f t="shared" si="0"/>
        <v>-0.043796429284810645</v>
      </c>
      <c r="D39" s="5">
        <f t="shared" si="1"/>
        <v>-0.04478444852060548</v>
      </c>
      <c r="E39" s="2">
        <v>458.93</v>
      </c>
      <c r="F39" s="5">
        <f t="shared" si="2"/>
        <v>-0.009987919578910986</v>
      </c>
      <c r="G39" s="5">
        <f t="shared" si="3"/>
        <v>-0.01003813348240623</v>
      </c>
    </row>
    <row r="40" spans="1:7" ht="13.5">
      <c r="A40" s="1">
        <v>34243</v>
      </c>
      <c r="B40" s="2">
        <v>19702.97</v>
      </c>
      <c r="C40" s="5">
        <f t="shared" si="0"/>
        <v>-0.020031125486242418</v>
      </c>
      <c r="D40" s="5">
        <f t="shared" si="1"/>
        <v>-0.020234468522149385</v>
      </c>
      <c r="E40" s="2">
        <v>467.83</v>
      </c>
      <c r="F40" s="5">
        <f t="shared" si="2"/>
        <v>0.019392935741834316</v>
      </c>
      <c r="G40" s="5">
        <f t="shared" si="3"/>
        <v>0.019207289080128476</v>
      </c>
    </row>
    <row r="41" spans="1:7" ht="13.5">
      <c r="A41" s="1">
        <v>34274</v>
      </c>
      <c r="B41" s="2">
        <v>16406.54</v>
      </c>
      <c r="C41" s="5">
        <f t="shared" si="0"/>
        <v>-0.16730624875336053</v>
      </c>
      <c r="D41" s="5">
        <f t="shared" si="1"/>
        <v>-0.18308934997574866</v>
      </c>
      <c r="E41" s="2">
        <v>461.79</v>
      </c>
      <c r="F41" s="5">
        <f t="shared" si="2"/>
        <v>-0.012910672680247037</v>
      </c>
      <c r="G41" s="5">
        <f t="shared" si="3"/>
        <v>-0.01299473977381993</v>
      </c>
    </row>
    <row r="42" spans="1:7" ht="13.5">
      <c r="A42" s="1">
        <v>34304</v>
      </c>
      <c r="B42" s="2">
        <v>17417.24</v>
      </c>
      <c r="C42" s="5">
        <f t="shared" si="0"/>
        <v>0.06160348251368064</v>
      </c>
      <c r="D42" s="5">
        <f t="shared" si="1"/>
        <v>0.05978048446913853</v>
      </c>
      <c r="E42" s="2">
        <v>466.45</v>
      </c>
      <c r="F42" s="5">
        <f t="shared" si="2"/>
        <v>0.010091166980662036</v>
      </c>
      <c r="G42" s="5">
        <f t="shared" si="3"/>
        <v>0.010040591116877273</v>
      </c>
    </row>
    <row r="43" spans="1:7" ht="13.5">
      <c r="A43" s="1">
        <v>34335</v>
      </c>
      <c r="B43" s="2">
        <v>20229.12</v>
      </c>
      <c r="C43" s="5">
        <f t="shared" si="0"/>
        <v>0.16144234103681154</v>
      </c>
      <c r="D43" s="5">
        <f t="shared" si="1"/>
        <v>0.14966263018537873</v>
      </c>
      <c r="E43" s="2">
        <v>481.61</v>
      </c>
      <c r="F43" s="5">
        <f t="shared" si="2"/>
        <v>0.03250080394468857</v>
      </c>
      <c r="G43" s="5">
        <f t="shared" si="3"/>
        <v>0.03198382449167081</v>
      </c>
    </row>
    <row r="44" spans="1:7" ht="13.5">
      <c r="A44" s="1">
        <v>34366</v>
      </c>
      <c r="B44" s="2">
        <v>19997.2</v>
      </c>
      <c r="C44" s="5">
        <f t="shared" si="0"/>
        <v>-0.011464660845355468</v>
      </c>
      <c r="D44" s="5">
        <f t="shared" si="1"/>
        <v>-0.01153088672759317</v>
      </c>
      <c r="E44" s="2">
        <v>467.14</v>
      </c>
      <c r="F44" s="5">
        <f t="shared" si="2"/>
        <v>-0.030045057203961778</v>
      </c>
      <c r="G44" s="5">
        <f t="shared" si="3"/>
        <v>-0.03050565928931004</v>
      </c>
    </row>
    <row r="45" spans="1:7" ht="13.5">
      <c r="A45" s="1">
        <v>34394</v>
      </c>
      <c r="B45" s="2">
        <v>19111.92</v>
      </c>
      <c r="C45" s="5">
        <f t="shared" si="0"/>
        <v>-0.044270197827696034</v>
      </c>
      <c r="D45" s="5">
        <f t="shared" si="1"/>
        <v>-0.04528003959014981</v>
      </c>
      <c r="E45" s="2">
        <v>445.77</v>
      </c>
      <c r="F45" s="5">
        <f t="shared" si="2"/>
        <v>-0.04574645716487569</v>
      </c>
      <c r="G45" s="5">
        <f t="shared" si="3"/>
        <v>-0.046825874672965284</v>
      </c>
    </row>
    <row r="46" spans="1:7" ht="13.5">
      <c r="A46" s="1">
        <v>34425</v>
      </c>
      <c r="B46" s="2">
        <v>19725.25</v>
      </c>
      <c r="C46" s="5">
        <f t="shared" si="0"/>
        <v>0.032091490546214185</v>
      </c>
      <c r="D46" s="5">
        <f t="shared" si="1"/>
        <v>0.03158731675992321</v>
      </c>
      <c r="E46" s="2">
        <v>450.91</v>
      </c>
      <c r="F46" s="5">
        <f t="shared" si="2"/>
        <v>0.011530609955807014</v>
      </c>
      <c r="G46" s="5">
        <f t="shared" si="3"/>
        <v>0.011464639111236963</v>
      </c>
    </row>
    <row r="47" spans="1:7" ht="13.5">
      <c r="A47" s="1">
        <v>34455</v>
      </c>
      <c r="B47" s="2">
        <v>20973.59</v>
      </c>
      <c r="C47" s="5">
        <f t="shared" si="0"/>
        <v>0.06328639687709914</v>
      </c>
      <c r="D47" s="5">
        <f t="shared" si="1"/>
        <v>0.061364486286475284</v>
      </c>
      <c r="E47" s="2">
        <v>456.5</v>
      </c>
      <c r="F47" s="5">
        <f t="shared" si="2"/>
        <v>0.01239715242509587</v>
      </c>
      <c r="G47" s="5">
        <f t="shared" si="3"/>
        <v>0.012320936987420872</v>
      </c>
    </row>
    <row r="48" spans="1:7" ht="13.5">
      <c r="A48" s="1">
        <v>34486</v>
      </c>
      <c r="B48" s="2">
        <v>20643.93</v>
      </c>
      <c r="C48" s="5">
        <f t="shared" si="0"/>
        <v>-0.015717862321138143</v>
      </c>
      <c r="D48" s="5">
        <f t="shared" si="1"/>
        <v>-0.01584269774432734</v>
      </c>
      <c r="E48" s="2">
        <v>444.27</v>
      </c>
      <c r="F48" s="5">
        <f t="shared" si="2"/>
        <v>-0.026790799561883905</v>
      </c>
      <c r="G48" s="5">
        <f t="shared" si="3"/>
        <v>-0.027156214317502148</v>
      </c>
    </row>
    <row r="49" spans="1:7" ht="13.5">
      <c r="A49" s="1">
        <v>34516</v>
      </c>
      <c r="B49" s="2">
        <v>20449.39</v>
      </c>
      <c r="C49" s="5">
        <f t="shared" si="0"/>
        <v>-0.009423593278992892</v>
      </c>
      <c r="D49" s="5">
        <f t="shared" si="1"/>
        <v>-0.009468276271931586</v>
      </c>
      <c r="E49" s="2">
        <v>458.26</v>
      </c>
      <c r="F49" s="5">
        <f t="shared" si="2"/>
        <v>0.03148985976995977</v>
      </c>
      <c r="G49" s="5">
        <f t="shared" si="3"/>
        <v>0.031004222913675328</v>
      </c>
    </row>
    <row r="50" spans="1:7" ht="13.5">
      <c r="A50" s="1">
        <v>34547</v>
      </c>
      <c r="B50" s="2">
        <v>20628.53</v>
      </c>
      <c r="C50" s="5">
        <f t="shared" si="0"/>
        <v>0.00876016350609965</v>
      </c>
      <c r="D50" s="5">
        <f t="shared" si="1"/>
        <v>0.00872201589807986</v>
      </c>
      <c r="E50" s="2">
        <v>475.49</v>
      </c>
      <c r="F50" s="5">
        <f t="shared" si="2"/>
        <v>0.0375987430716187</v>
      </c>
      <c r="G50" s="5">
        <f t="shared" si="3"/>
        <v>0.03690914263888789</v>
      </c>
    </row>
    <row r="51" spans="1:7" ht="13.5">
      <c r="A51" s="1">
        <v>34578</v>
      </c>
      <c r="B51" s="2">
        <v>19563.81</v>
      </c>
      <c r="C51" s="5">
        <f t="shared" si="0"/>
        <v>-0.05161395407234537</v>
      </c>
      <c r="D51" s="5">
        <f t="shared" si="1"/>
        <v>-0.05299363817658964</v>
      </c>
      <c r="E51" s="2">
        <v>462.71</v>
      </c>
      <c r="F51" s="5">
        <f t="shared" si="2"/>
        <v>-0.026877536856716344</v>
      </c>
      <c r="G51" s="5">
        <f t="shared" si="3"/>
        <v>-0.027245343314899806</v>
      </c>
    </row>
    <row r="52" spans="1:7" ht="13.5">
      <c r="A52" s="1">
        <v>34608</v>
      </c>
      <c r="B52" s="2">
        <v>19989.6</v>
      </c>
      <c r="C52" s="5">
        <f t="shared" si="0"/>
        <v>0.021764165568976424</v>
      </c>
      <c r="D52" s="5">
        <f t="shared" si="1"/>
        <v>0.02153070739254659</v>
      </c>
      <c r="E52" s="2">
        <v>472.35</v>
      </c>
      <c r="F52" s="5">
        <f t="shared" si="2"/>
        <v>0.020833783579347953</v>
      </c>
      <c r="G52" s="5">
        <f t="shared" si="3"/>
        <v>0.020619728259958947</v>
      </c>
    </row>
    <row r="53" spans="1:7" ht="13.5">
      <c r="A53" s="1">
        <v>34639</v>
      </c>
      <c r="B53" s="2">
        <v>19075.62</v>
      </c>
      <c r="C53" s="5">
        <f t="shared" si="0"/>
        <v>-0.045722775843438535</v>
      </c>
      <c r="D53" s="5">
        <f t="shared" si="1"/>
        <v>-0.04680105838826165</v>
      </c>
      <c r="E53" s="2">
        <v>453.69</v>
      </c>
      <c r="F53" s="5">
        <f t="shared" si="2"/>
        <v>-0.039504604636392604</v>
      </c>
      <c r="G53" s="5">
        <f t="shared" si="3"/>
        <v>-0.04030609078438463</v>
      </c>
    </row>
    <row r="54" spans="1:7" ht="13.5">
      <c r="A54" s="1">
        <v>34669</v>
      </c>
      <c r="B54" s="2">
        <v>19723.06</v>
      </c>
      <c r="C54" s="5">
        <f t="shared" si="0"/>
        <v>0.03394070546592998</v>
      </c>
      <c r="D54" s="5">
        <f t="shared" si="1"/>
        <v>0.03337742963144841</v>
      </c>
      <c r="E54" s="2">
        <v>459.27</v>
      </c>
      <c r="F54" s="5">
        <f t="shared" si="2"/>
        <v>0.01229914699464385</v>
      </c>
      <c r="G54" s="5">
        <f t="shared" si="3"/>
        <v>0.0122241269813399</v>
      </c>
    </row>
    <row r="55" spans="1:7" ht="13.5">
      <c r="A55" s="1">
        <v>34700</v>
      </c>
      <c r="B55" s="2">
        <v>18649.82</v>
      </c>
      <c r="C55" s="5">
        <f t="shared" si="0"/>
        <v>-0.05441549130814394</v>
      </c>
      <c r="D55" s="5">
        <f t="shared" si="1"/>
        <v>-0.0559520149815711</v>
      </c>
      <c r="E55" s="2">
        <v>470.42</v>
      </c>
      <c r="F55" s="5">
        <f t="shared" si="2"/>
        <v>0.024277658022514137</v>
      </c>
      <c r="G55" s="5">
        <f t="shared" si="3"/>
        <v>0.02398764027529854</v>
      </c>
    </row>
    <row r="56" spans="1:7" ht="13.5">
      <c r="A56" s="1">
        <v>34731</v>
      </c>
      <c r="B56" s="2">
        <v>17053.43</v>
      </c>
      <c r="C56" s="5">
        <f t="shared" si="0"/>
        <v>-0.08559814518317066</v>
      </c>
      <c r="D56" s="5">
        <f t="shared" si="1"/>
        <v>-0.08948513805124314</v>
      </c>
      <c r="E56" s="2">
        <v>487.39</v>
      </c>
      <c r="F56" s="5">
        <f t="shared" si="2"/>
        <v>0.03607414650737639</v>
      </c>
      <c r="G56" s="5">
        <f t="shared" si="3"/>
        <v>0.03543871126409659</v>
      </c>
    </row>
    <row r="57" spans="1:7" ht="13.5">
      <c r="A57" s="1">
        <v>34759</v>
      </c>
      <c r="B57" s="2">
        <v>16139.95</v>
      </c>
      <c r="C57" s="5">
        <f t="shared" si="0"/>
        <v>-0.05356576360298193</v>
      </c>
      <c r="D57" s="5">
        <f t="shared" si="1"/>
        <v>-0.05505379157390422</v>
      </c>
      <c r="E57" s="2">
        <v>500.71</v>
      </c>
      <c r="F57" s="5">
        <f t="shared" si="2"/>
        <v>0.027329243521615032</v>
      </c>
      <c r="G57" s="5">
        <f t="shared" si="3"/>
        <v>0.026962467224111997</v>
      </c>
    </row>
    <row r="58" spans="1:7" ht="13.5">
      <c r="A58" s="1">
        <v>34790</v>
      </c>
      <c r="B58" s="2">
        <v>16806.75</v>
      </c>
      <c r="C58" s="5">
        <f t="shared" si="0"/>
        <v>0.04131363480060335</v>
      </c>
      <c r="D58" s="5">
        <f t="shared" si="1"/>
        <v>0.04048302648566171</v>
      </c>
      <c r="E58" s="2">
        <v>514.71</v>
      </c>
      <c r="F58" s="5">
        <f t="shared" si="2"/>
        <v>0.027960296379141658</v>
      </c>
      <c r="G58" s="5">
        <f t="shared" si="3"/>
        <v>0.027576544087837718</v>
      </c>
    </row>
    <row r="59" spans="1:7" ht="13.5">
      <c r="A59" s="1">
        <v>34820</v>
      </c>
      <c r="B59" s="2">
        <v>15436.79</v>
      </c>
      <c r="C59" s="5">
        <f t="shared" si="0"/>
        <v>-0.08151248754220775</v>
      </c>
      <c r="D59" s="5">
        <f t="shared" si="1"/>
        <v>-0.0850269700015307</v>
      </c>
      <c r="E59" s="2">
        <v>533.4</v>
      </c>
      <c r="F59" s="5">
        <f t="shared" si="2"/>
        <v>0.0363117095063239</v>
      </c>
      <c r="G59" s="5">
        <f t="shared" si="3"/>
        <v>0.03566797648447029</v>
      </c>
    </row>
    <row r="60" spans="1:7" ht="13.5">
      <c r="A60" s="1">
        <v>34851</v>
      </c>
      <c r="B60" s="2">
        <v>14517.4</v>
      </c>
      <c r="C60" s="5">
        <f t="shared" si="0"/>
        <v>-0.059558366732980206</v>
      </c>
      <c r="D60" s="5">
        <f t="shared" si="1"/>
        <v>-0.061405691425690634</v>
      </c>
      <c r="E60" s="2">
        <v>544.75</v>
      </c>
      <c r="F60" s="5">
        <f t="shared" si="2"/>
        <v>0.02127859017622802</v>
      </c>
      <c r="G60" s="5">
        <f t="shared" si="3"/>
        <v>0.021055362076815243</v>
      </c>
    </row>
    <row r="61" spans="1:7" ht="13.5">
      <c r="A61" s="1">
        <v>34881</v>
      </c>
      <c r="B61" s="2">
        <v>16677.53</v>
      </c>
      <c r="C61" s="5">
        <f t="shared" si="0"/>
        <v>0.14879592764544602</v>
      </c>
      <c r="D61" s="5">
        <f t="shared" si="1"/>
        <v>0.1387143744286643</v>
      </c>
      <c r="E61" s="2">
        <v>562.06</v>
      </c>
      <c r="F61" s="5">
        <f t="shared" si="2"/>
        <v>0.031776044056906816</v>
      </c>
      <c r="G61" s="5">
        <f t="shared" si="3"/>
        <v>0.031281631936187715</v>
      </c>
    </row>
    <row r="62" spans="1:7" ht="13.5">
      <c r="A62" s="1">
        <v>34912</v>
      </c>
      <c r="B62" s="2">
        <v>18117.22</v>
      </c>
      <c r="C62" s="5">
        <f t="shared" si="0"/>
        <v>0.0863251332781294</v>
      </c>
      <c r="D62" s="5">
        <f t="shared" si="1"/>
        <v>0.08280056278030123</v>
      </c>
      <c r="E62" s="2">
        <v>561.88</v>
      </c>
      <c r="F62" s="5">
        <f t="shared" si="2"/>
        <v>-0.00032025050706319114</v>
      </c>
      <c r="G62" s="5">
        <f t="shared" si="3"/>
        <v>-0.000320301798208078</v>
      </c>
    </row>
    <row r="63" spans="1:7" ht="13.5">
      <c r="A63" s="1">
        <v>34943</v>
      </c>
      <c r="B63" s="2">
        <v>17913.06</v>
      </c>
      <c r="C63" s="5">
        <f t="shared" si="0"/>
        <v>-0.011268837051159108</v>
      </c>
      <c r="D63" s="5">
        <f t="shared" si="1"/>
        <v>-0.011332811460928127</v>
      </c>
      <c r="E63" s="2">
        <v>584.41</v>
      </c>
      <c r="F63" s="5">
        <f t="shared" si="2"/>
        <v>0.040097529721648595</v>
      </c>
      <c r="G63" s="5">
        <f t="shared" si="3"/>
        <v>0.03931448733485343</v>
      </c>
    </row>
    <row r="64" spans="1:7" ht="13.5">
      <c r="A64" s="1">
        <v>34973</v>
      </c>
      <c r="B64" s="2">
        <v>17654.64</v>
      </c>
      <c r="C64" s="5">
        <f t="shared" si="0"/>
        <v>-0.014426345917448069</v>
      </c>
      <c r="D64" s="5">
        <f t="shared" si="1"/>
        <v>-0.0145314174017237</v>
      </c>
      <c r="E64" s="2">
        <v>581.5</v>
      </c>
      <c r="F64" s="5">
        <f t="shared" si="2"/>
        <v>-0.0049793809140842304</v>
      </c>
      <c r="G64" s="5">
        <f t="shared" si="3"/>
        <v>-0.004991819338843406</v>
      </c>
    </row>
    <row r="65" spans="1:7" ht="13.5">
      <c r="A65" s="1">
        <v>35004</v>
      </c>
      <c r="B65" s="2">
        <v>18744.42</v>
      </c>
      <c r="C65" s="5">
        <f t="shared" si="0"/>
        <v>0.061727681787903776</v>
      </c>
      <c r="D65" s="5">
        <f t="shared" si="1"/>
        <v>0.05989746977642696</v>
      </c>
      <c r="E65" s="2">
        <v>605.37</v>
      </c>
      <c r="F65" s="5">
        <f t="shared" si="2"/>
        <v>0.04104901117798798</v>
      </c>
      <c r="G65" s="5">
        <f t="shared" si="3"/>
        <v>0.04022886938718351</v>
      </c>
    </row>
    <row r="66" spans="1:7" ht="13.5">
      <c r="A66" s="1">
        <v>35034</v>
      </c>
      <c r="B66" s="2">
        <v>19868.15</v>
      </c>
      <c r="C66" s="5">
        <f t="shared" si="0"/>
        <v>0.05995010781875365</v>
      </c>
      <c r="D66" s="5">
        <f t="shared" si="1"/>
        <v>0.058221838920722746</v>
      </c>
      <c r="E66" s="2">
        <v>615.93</v>
      </c>
      <c r="F66" s="5">
        <f t="shared" si="2"/>
        <v>0.017443877298181087</v>
      </c>
      <c r="G66" s="5">
        <f t="shared" si="3"/>
        <v>0.01729347936687997</v>
      </c>
    </row>
    <row r="67" spans="1:7" ht="13.5">
      <c r="A67" s="1">
        <v>35065</v>
      </c>
      <c r="B67" s="2">
        <v>20812.74</v>
      </c>
      <c r="C67" s="5">
        <f t="shared" si="0"/>
        <v>0.04754292674456351</v>
      </c>
      <c r="D67" s="5">
        <f t="shared" si="1"/>
        <v>0.046447352160232214</v>
      </c>
      <c r="E67" s="2">
        <v>636.02</v>
      </c>
      <c r="F67" s="5">
        <f t="shared" si="2"/>
        <v>0.032617342879872835</v>
      </c>
      <c r="G67" s="5">
        <f t="shared" si="3"/>
        <v>0.03209668867378834</v>
      </c>
    </row>
    <row r="68" spans="1:7" ht="13.5">
      <c r="A68" s="1">
        <v>35096</v>
      </c>
      <c r="B68" s="2">
        <v>20125.37</v>
      </c>
      <c r="C68" s="5">
        <f aca="true" t="shared" si="4" ref="C68:C79">B68/B67-1</f>
        <v>-0.03302640594174544</v>
      </c>
      <c r="D68" s="5">
        <f aca="true" t="shared" si="5" ref="D68:D79">LN(B68)-LN(B67)</f>
        <v>-0.03358409097691606</v>
      </c>
      <c r="E68" s="2">
        <v>640.43</v>
      </c>
      <c r="F68" s="5">
        <f aca="true" t="shared" si="6" ref="F68:F79">E68/E67-1</f>
        <v>0.006933744221879756</v>
      </c>
      <c r="G68" s="5">
        <f aca="true" t="shared" si="7" ref="G68:G79">LN(E68)-LN(E67)</f>
        <v>0.00690981636018595</v>
      </c>
    </row>
    <row r="69" spans="1:7" ht="13.5">
      <c r="A69" s="1">
        <v>35125</v>
      </c>
      <c r="B69" s="2">
        <v>21406.85</v>
      </c>
      <c r="C69" s="5">
        <f t="shared" si="4"/>
        <v>0.06367485417659391</v>
      </c>
      <c r="D69" s="5">
        <f t="shared" si="5"/>
        <v>0.06172975603797681</v>
      </c>
      <c r="E69" s="2">
        <v>645.5</v>
      </c>
      <c r="F69" s="5">
        <f t="shared" si="6"/>
        <v>0.007916556063894742</v>
      </c>
      <c r="G69" s="5">
        <f t="shared" si="7"/>
        <v>0.007885384539940254</v>
      </c>
    </row>
    <row r="70" spans="1:7" ht="13.5">
      <c r="A70" s="1">
        <v>35156</v>
      </c>
      <c r="B70" s="2">
        <v>22041.3</v>
      </c>
      <c r="C70" s="5">
        <f t="shared" si="4"/>
        <v>0.02963770942478705</v>
      </c>
      <c r="D70" s="5">
        <f t="shared" si="5"/>
        <v>0.029207001944540067</v>
      </c>
      <c r="E70" s="2">
        <v>654.17</v>
      </c>
      <c r="F70" s="5">
        <f t="shared" si="6"/>
        <v>0.01343144848954303</v>
      </c>
      <c r="G70" s="5">
        <f t="shared" si="7"/>
        <v>0.013342046230175875</v>
      </c>
    </row>
    <row r="71" spans="1:7" ht="13.5">
      <c r="A71" s="1">
        <v>35186</v>
      </c>
      <c r="B71" s="2">
        <v>21956.19</v>
      </c>
      <c r="C71" s="5">
        <f t="shared" si="4"/>
        <v>-0.0038613874862191144</v>
      </c>
      <c r="D71" s="5">
        <f t="shared" si="5"/>
        <v>-0.0038688618901296934</v>
      </c>
      <c r="E71" s="2">
        <v>669.12</v>
      </c>
      <c r="F71" s="5">
        <f t="shared" si="6"/>
        <v>0.022853386734335235</v>
      </c>
      <c r="G71" s="5">
        <f t="shared" si="7"/>
        <v>0.02259615972339546</v>
      </c>
    </row>
    <row r="72" spans="1:7" ht="13.5">
      <c r="A72" s="1">
        <v>35217</v>
      </c>
      <c r="B72" s="2">
        <v>22530.75</v>
      </c>
      <c r="C72" s="5">
        <f t="shared" si="4"/>
        <v>0.026168474585071433</v>
      </c>
      <c r="D72" s="5">
        <f t="shared" si="5"/>
        <v>0.025831938516979847</v>
      </c>
      <c r="E72" s="2">
        <v>670.63</v>
      </c>
      <c r="F72" s="5">
        <f t="shared" si="6"/>
        <v>0.0022566953610712037</v>
      </c>
      <c r="G72" s="5">
        <f t="shared" si="7"/>
        <v>0.002254152848494506</v>
      </c>
    </row>
    <row r="73" spans="1:7" ht="13.5">
      <c r="A73" s="1">
        <v>35247</v>
      </c>
      <c r="B73" s="2">
        <v>20692.83</v>
      </c>
      <c r="C73" s="5">
        <f t="shared" si="4"/>
        <v>-0.08157384907293364</v>
      </c>
      <c r="D73" s="5">
        <f t="shared" si="5"/>
        <v>-0.08509377938073293</v>
      </c>
      <c r="E73" s="2">
        <v>639.95</v>
      </c>
      <c r="F73" s="5">
        <f t="shared" si="6"/>
        <v>-0.04574802797369626</v>
      </c>
      <c r="G73" s="5">
        <f t="shared" si="7"/>
        <v>-0.046827520786962396</v>
      </c>
    </row>
    <row r="74" spans="1:7" ht="13.5">
      <c r="A74" s="1">
        <v>35278</v>
      </c>
      <c r="B74" s="2">
        <v>20166.9</v>
      </c>
      <c r="C74" s="5">
        <f t="shared" si="4"/>
        <v>-0.025416049907141747</v>
      </c>
      <c r="D74" s="5">
        <f t="shared" si="5"/>
        <v>-0.025744616907740436</v>
      </c>
      <c r="E74" s="2">
        <v>651.99</v>
      </c>
      <c r="F74" s="5">
        <f t="shared" si="6"/>
        <v>0.01881396984139383</v>
      </c>
      <c r="G74" s="5">
        <f t="shared" si="7"/>
        <v>0.018639176083920184</v>
      </c>
    </row>
    <row r="75" spans="1:7" ht="13.5">
      <c r="A75" s="1">
        <v>35309</v>
      </c>
      <c r="B75" s="2">
        <v>21556.4</v>
      </c>
      <c r="C75" s="5">
        <f t="shared" si="4"/>
        <v>0.06890002925585992</v>
      </c>
      <c r="D75" s="5">
        <f t="shared" si="5"/>
        <v>0.06663010966782501</v>
      </c>
      <c r="E75" s="2">
        <v>687.33</v>
      </c>
      <c r="F75" s="5">
        <f t="shared" si="6"/>
        <v>0.054203285326462014</v>
      </c>
      <c r="G75" s="5">
        <f t="shared" si="7"/>
        <v>0.052785301850791555</v>
      </c>
    </row>
    <row r="76" spans="1:7" ht="13.5">
      <c r="A76" s="1">
        <v>35339</v>
      </c>
      <c r="B76" s="2">
        <v>20466.86</v>
      </c>
      <c r="C76" s="5">
        <f t="shared" si="4"/>
        <v>-0.05054369004100878</v>
      </c>
      <c r="D76" s="5">
        <f t="shared" si="5"/>
        <v>-0.05186576352306638</v>
      </c>
      <c r="E76" s="2">
        <v>705.27</v>
      </c>
      <c r="F76" s="5">
        <f t="shared" si="6"/>
        <v>0.026100999519881096</v>
      </c>
      <c r="G76" s="5">
        <f t="shared" si="7"/>
        <v>0.02576618198152847</v>
      </c>
    </row>
    <row r="77" spans="1:7" ht="13.5">
      <c r="A77" s="1">
        <v>35370</v>
      </c>
      <c r="B77" s="2">
        <v>21020.36</v>
      </c>
      <c r="C77" s="5">
        <f t="shared" si="4"/>
        <v>0.02704371847953224</v>
      </c>
      <c r="D77" s="5">
        <f t="shared" si="5"/>
        <v>0.026684499153850183</v>
      </c>
      <c r="E77" s="2">
        <v>757.02</v>
      </c>
      <c r="F77" s="5">
        <f t="shared" si="6"/>
        <v>0.07337615381343321</v>
      </c>
      <c r="G77" s="5">
        <f t="shared" si="7"/>
        <v>0.07080896494966371</v>
      </c>
    </row>
    <row r="78" spans="1:7" ht="13.5">
      <c r="A78" s="1">
        <v>35400</v>
      </c>
      <c r="B78" s="2">
        <v>19361.35</v>
      </c>
      <c r="C78" s="5">
        <f t="shared" si="4"/>
        <v>-0.07892395753450476</v>
      </c>
      <c r="D78" s="5">
        <f t="shared" si="5"/>
        <v>-0.08221268102602508</v>
      </c>
      <c r="E78" s="2">
        <v>740.74</v>
      </c>
      <c r="F78" s="5">
        <f t="shared" si="6"/>
        <v>-0.021505376344086002</v>
      </c>
      <c r="G78" s="5">
        <f t="shared" si="7"/>
        <v>-0.02173998663640564</v>
      </c>
    </row>
    <row r="79" spans="1:7" ht="13.5">
      <c r="A79" s="1">
        <v>35431</v>
      </c>
      <c r="B79" s="2">
        <v>18330.01</v>
      </c>
      <c r="C79" s="5">
        <f t="shared" si="4"/>
        <v>-0.053267979763807816</v>
      </c>
      <c r="D79" s="5">
        <f t="shared" si="5"/>
        <v>-0.05473920341706595</v>
      </c>
      <c r="E79" s="2">
        <v>786.16</v>
      </c>
      <c r="F79" s="5">
        <f t="shared" si="6"/>
        <v>0.06131706131706127</v>
      </c>
      <c r="G79" s="5">
        <f t="shared" si="7"/>
        <v>0.05951064752287216</v>
      </c>
    </row>
    <row r="80" spans="1:7" ht="13.5">
      <c r="A80" s="1"/>
      <c r="B80" s="2"/>
      <c r="C80" s="5"/>
      <c r="D80" s="5"/>
      <c r="E80" s="2"/>
      <c r="F80" s="5"/>
      <c r="G80" s="5"/>
    </row>
    <row r="82" spans="3:4" ht="13.5">
      <c r="C82" s="4" t="s">
        <v>14</v>
      </c>
      <c r="D82" s="4" t="s">
        <v>15</v>
      </c>
    </row>
    <row r="83" spans="1:4" ht="13.5">
      <c r="A83" t="s">
        <v>17</v>
      </c>
      <c r="C83" s="5">
        <f>AVERAGE(D3:D79)</f>
        <v>-0.004528891705185835</v>
      </c>
      <c r="D83" s="5">
        <f>AVERAGE(G3:G79)</f>
        <v>0.011569755436509371</v>
      </c>
    </row>
    <row r="84" spans="1:4" ht="13.5">
      <c r="A84" t="s">
        <v>18</v>
      </c>
      <c r="C84" s="5">
        <f>STDEVP(D3:D79)</f>
        <v>0.07340980564337354</v>
      </c>
      <c r="D84" s="5">
        <f>STDEVP(G3:G79)</f>
        <v>0.029784023768358082</v>
      </c>
    </row>
    <row r="85" spans="1:4" ht="13.5">
      <c r="A85" t="s">
        <v>19</v>
      </c>
      <c r="C85" s="5">
        <f>C$83-2*C$84</f>
        <v>-0.15134850299193292</v>
      </c>
      <c r="D85" s="5">
        <f>D$83-2*D$84</f>
        <v>-0.04799829210020679</v>
      </c>
    </row>
    <row r="86" spans="1:4" ht="13.5">
      <c r="A86" t="s">
        <v>20</v>
      </c>
      <c r="C86" s="5">
        <f>C$83+2*C$84</f>
        <v>0.14229071958156125</v>
      </c>
      <c r="D86" s="5">
        <f>D$83+2*D$84</f>
        <v>0.07113780297322553</v>
      </c>
    </row>
    <row r="87" spans="1:4" ht="13.5">
      <c r="A87" t="s">
        <v>21</v>
      </c>
      <c r="C87" s="5">
        <f>(COUNTIF(D3:D79,"&lt;"&amp;C85)+COUNTIF(D3:D79,"&gt;"&amp;C86))/77</f>
        <v>0.05194805194805195</v>
      </c>
      <c r="D87" s="5">
        <f>(COUNTIF(G3:G79,"&lt;"&amp;D85)+COUNTIF(G3:G79,"&gt;"&amp;D86))/77</f>
        <v>0.03896103896103896</v>
      </c>
    </row>
    <row r="88" spans="1:4" ht="13.5">
      <c r="A88" t="s">
        <v>22</v>
      </c>
      <c r="C88" s="5">
        <f>PERCENTILE(D3:D79,0.25)</f>
        <v>-0.04795605767887601</v>
      </c>
      <c r="D88" s="5">
        <f>PERCENTILE(G3:G79,0.25)</f>
        <v>-0.005341298613249279</v>
      </c>
    </row>
    <row r="89" spans="1:4" ht="13.5">
      <c r="A89" t="s">
        <v>23</v>
      </c>
      <c r="C89" s="5">
        <f>PERCENTILE(D3:D79,0.5)</f>
        <v>-0.009468276271931586</v>
      </c>
      <c r="D89" s="5">
        <f>PERCENTILE(G3:G79,0.5)</f>
        <v>0.012320936987420872</v>
      </c>
    </row>
    <row r="90" spans="1:4" ht="13.5">
      <c r="A90" t="s">
        <v>24</v>
      </c>
      <c r="C90" s="5">
        <f>PERCENTILE(D3:D79,0.75)</f>
        <v>0.046447352160232214</v>
      </c>
      <c r="D90" s="5">
        <f>PERCENTILE(G3:G79,0.75)</f>
        <v>0.031004222913675328</v>
      </c>
    </row>
    <row r="91" spans="1:4" ht="13.5">
      <c r="A91" t="s">
        <v>25</v>
      </c>
      <c r="C91" s="5">
        <f>C90-C88</f>
        <v>0.09440340983910822</v>
      </c>
      <c r="D91" s="5">
        <f>D90-D88</f>
        <v>0.03634552152692461</v>
      </c>
    </row>
    <row r="93" ht="13.5">
      <c r="A93" t="s">
        <v>5</v>
      </c>
    </row>
    <row r="94" spans="1:2" ht="13.5">
      <c r="A94" t="s">
        <v>6</v>
      </c>
      <c r="B94" s="3">
        <f>3.5*C84*77^(-1/3)</f>
        <v>0.060393733312088055</v>
      </c>
    </row>
    <row r="95" ht="13.5">
      <c r="A95" t="s">
        <v>14</v>
      </c>
    </row>
    <row r="96" spans="1:8" ht="13.5">
      <c r="A96" t="s">
        <v>7</v>
      </c>
      <c r="B96" t="s">
        <v>8</v>
      </c>
      <c r="C96" t="s">
        <v>9</v>
      </c>
      <c r="D96" t="s">
        <v>10</v>
      </c>
      <c r="E96" t="s">
        <v>11</v>
      </c>
      <c r="F96" t="s">
        <v>12</v>
      </c>
      <c r="G96" t="s">
        <v>13</v>
      </c>
      <c r="H96" t="s">
        <v>16</v>
      </c>
    </row>
    <row r="97" spans="1:8" ht="13.5">
      <c r="A97">
        <f aca="true" t="shared" si="8" ref="A97:B100">A98-6</f>
        <v>-33</v>
      </c>
      <c r="B97">
        <f t="shared" si="8"/>
        <v>-27</v>
      </c>
      <c r="C97">
        <f>(A97+B97)/2</f>
        <v>-30</v>
      </c>
      <c r="D97">
        <f>F97</f>
        <v>0</v>
      </c>
      <c r="E97" s="5">
        <f>D97/77</f>
        <v>0</v>
      </c>
      <c r="F97">
        <f aca="true" t="shared" si="9" ref="F97:F106">COUNTIF(D$3:D$79,H97)</f>
        <v>0</v>
      </c>
      <c r="G97" s="3">
        <f>F97/77</f>
        <v>0</v>
      </c>
      <c r="H97" t="str">
        <f aca="true" t="shared" si="10" ref="H97:H106">"&lt;"&amp;B97/100</f>
        <v>&lt;-0.27</v>
      </c>
    </row>
    <row r="98" spans="1:8" ht="13.5">
      <c r="A98">
        <f t="shared" si="8"/>
        <v>-27</v>
      </c>
      <c r="B98">
        <f t="shared" si="8"/>
        <v>-21</v>
      </c>
      <c r="C98">
        <f>(A98+B98)/2</f>
        <v>-24</v>
      </c>
      <c r="D98">
        <f>F98</f>
        <v>1</v>
      </c>
      <c r="E98" s="5">
        <f>D98/77</f>
        <v>0.012987012987012988</v>
      </c>
      <c r="F98">
        <f t="shared" si="9"/>
        <v>1</v>
      </c>
      <c r="G98" s="3">
        <f>F98/77</f>
        <v>0.012987012987012988</v>
      </c>
      <c r="H98" t="str">
        <f t="shared" si="10"/>
        <v>&lt;-0.21</v>
      </c>
    </row>
    <row r="99" spans="1:8" ht="13.5">
      <c r="A99">
        <f t="shared" si="8"/>
        <v>-21</v>
      </c>
      <c r="B99">
        <f t="shared" si="8"/>
        <v>-15</v>
      </c>
      <c r="C99">
        <f aca="true" t="shared" si="11" ref="C99:C106">(A99+B99)/2</f>
        <v>-18</v>
      </c>
      <c r="D99">
        <f>F99-F98</f>
        <v>1</v>
      </c>
      <c r="E99" s="5">
        <f aca="true" t="shared" si="12" ref="E99:E106">D99/77</f>
        <v>0.012987012987012988</v>
      </c>
      <c r="F99">
        <f t="shared" si="9"/>
        <v>2</v>
      </c>
      <c r="G99" s="3">
        <f aca="true" t="shared" si="13" ref="G99:G106">F99/77</f>
        <v>0.025974025974025976</v>
      </c>
      <c r="H99" t="str">
        <f t="shared" si="10"/>
        <v>&lt;-0.15</v>
      </c>
    </row>
    <row r="100" spans="1:8" ht="13.5">
      <c r="A100">
        <f t="shared" si="8"/>
        <v>-15</v>
      </c>
      <c r="B100">
        <f t="shared" si="8"/>
        <v>-9</v>
      </c>
      <c r="C100">
        <f t="shared" si="11"/>
        <v>-12</v>
      </c>
      <c r="D100">
        <f aca="true" t="shared" si="14" ref="D100:D106">F100-F99</f>
        <v>6</v>
      </c>
      <c r="E100" s="5">
        <f t="shared" si="12"/>
        <v>0.07792207792207792</v>
      </c>
      <c r="F100">
        <f t="shared" si="9"/>
        <v>8</v>
      </c>
      <c r="G100" s="3">
        <f t="shared" si="13"/>
        <v>0.1038961038961039</v>
      </c>
      <c r="H100" t="str">
        <f t="shared" si="10"/>
        <v>&lt;-0.09</v>
      </c>
    </row>
    <row r="101" spans="1:8" ht="13.5">
      <c r="A101">
        <f>A102-6</f>
        <v>-9</v>
      </c>
      <c r="B101">
        <f>B102-6</f>
        <v>-3</v>
      </c>
      <c r="C101">
        <f t="shared" si="11"/>
        <v>-6</v>
      </c>
      <c r="D101">
        <f t="shared" si="14"/>
        <v>21</v>
      </c>
      <c r="E101" s="5">
        <f t="shared" si="12"/>
        <v>0.2727272727272727</v>
      </c>
      <c r="F101">
        <f t="shared" si="9"/>
        <v>29</v>
      </c>
      <c r="G101" s="3">
        <f t="shared" si="13"/>
        <v>0.37662337662337664</v>
      </c>
      <c r="H101" t="str">
        <f t="shared" si="10"/>
        <v>&lt;-0.03</v>
      </c>
    </row>
    <row r="102" spans="1:8" ht="13.5">
      <c r="A102">
        <v>-3</v>
      </c>
      <c r="B102">
        <v>3</v>
      </c>
      <c r="C102">
        <f t="shared" si="11"/>
        <v>0</v>
      </c>
      <c r="D102">
        <f t="shared" si="14"/>
        <v>22</v>
      </c>
      <c r="E102" s="5">
        <f t="shared" si="12"/>
        <v>0.2857142857142857</v>
      </c>
      <c r="F102">
        <f t="shared" si="9"/>
        <v>51</v>
      </c>
      <c r="G102" s="3">
        <f t="shared" si="13"/>
        <v>0.6623376623376623</v>
      </c>
      <c r="H102" t="str">
        <f t="shared" si="10"/>
        <v>&lt;0.03</v>
      </c>
    </row>
    <row r="103" spans="1:8" ht="13.5">
      <c r="A103">
        <f>A102+6</f>
        <v>3</v>
      </c>
      <c r="B103">
        <f>B102+6</f>
        <v>9</v>
      </c>
      <c r="C103">
        <f t="shared" si="11"/>
        <v>6</v>
      </c>
      <c r="D103">
        <f t="shared" si="14"/>
        <v>19</v>
      </c>
      <c r="E103" s="5">
        <f t="shared" si="12"/>
        <v>0.24675324675324675</v>
      </c>
      <c r="F103">
        <f t="shared" si="9"/>
        <v>70</v>
      </c>
      <c r="G103" s="3">
        <f t="shared" si="13"/>
        <v>0.9090909090909091</v>
      </c>
      <c r="H103" t="str">
        <f t="shared" si="10"/>
        <v>&lt;0.09</v>
      </c>
    </row>
    <row r="104" spans="1:8" ht="13.5">
      <c r="A104">
        <f aca="true" t="shared" si="15" ref="A104:B106">A103+6</f>
        <v>9</v>
      </c>
      <c r="B104">
        <f t="shared" si="15"/>
        <v>15</v>
      </c>
      <c r="C104">
        <f t="shared" si="11"/>
        <v>12</v>
      </c>
      <c r="D104">
        <f t="shared" si="14"/>
        <v>6</v>
      </c>
      <c r="E104" s="5">
        <f t="shared" si="12"/>
        <v>0.07792207792207792</v>
      </c>
      <c r="F104">
        <f t="shared" si="9"/>
        <v>76</v>
      </c>
      <c r="G104" s="3">
        <f t="shared" si="13"/>
        <v>0.987012987012987</v>
      </c>
      <c r="H104" t="str">
        <f t="shared" si="10"/>
        <v>&lt;0.15</v>
      </c>
    </row>
    <row r="105" spans="1:8" ht="13.5">
      <c r="A105">
        <f t="shared" si="15"/>
        <v>15</v>
      </c>
      <c r="B105">
        <f t="shared" si="15"/>
        <v>21</v>
      </c>
      <c r="C105">
        <f t="shared" si="11"/>
        <v>18</v>
      </c>
      <c r="D105">
        <f t="shared" si="14"/>
        <v>1</v>
      </c>
      <c r="E105" s="5">
        <f t="shared" si="12"/>
        <v>0.012987012987012988</v>
      </c>
      <c r="F105">
        <f t="shared" si="9"/>
        <v>77</v>
      </c>
      <c r="G105" s="3">
        <f t="shared" si="13"/>
        <v>1</v>
      </c>
      <c r="H105" t="str">
        <f t="shared" si="10"/>
        <v>&lt;0.21</v>
      </c>
    </row>
    <row r="106" spans="1:8" ht="13.5">
      <c r="A106">
        <f t="shared" si="15"/>
        <v>21</v>
      </c>
      <c r="B106">
        <f t="shared" si="15"/>
        <v>27</v>
      </c>
      <c r="C106">
        <f t="shared" si="11"/>
        <v>24</v>
      </c>
      <c r="D106">
        <f t="shared" si="14"/>
        <v>0</v>
      </c>
      <c r="E106" s="5">
        <f t="shared" si="12"/>
        <v>0</v>
      </c>
      <c r="F106">
        <f t="shared" si="9"/>
        <v>77</v>
      </c>
      <c r="G106" s="3">
        <f t="shared" si="13"/>
        <v>1</v>
      </c>
      <c r="H106" t="str">
        <f t="shared" si="10"/>
        <v>&lt;0.27</v>
      </c>
    </row>
    <row r="109" ht="13.5">
      <c r="A109" t="s">
        <v>15</v>
      </c>
    </row>
    <row r="110" spans="1:2" ht="13.5">
      <c r="A110" t="s">
        <v>6</v>
      </c>
      <c r="B110" s="3">
        <f>3.5*D84*77^(-1/3)</f>
        <v>0.024503107897677404</v>
      </c>
    </row>
    <row r="111" ht="13.5">
      <c r="A111" t="s">
        <v>15</v>
      </c>
    </row>
    <row r="112" spans="1:8" ht="13.5">
      <c r="A112" t="s">
        <v>7</v>
      </c>
      <c r="B112" t="s">
        <v>8</v>
      </c>
      <c r="C112" t="s">
        <v>9</v>
      </c>
      <c r="D112" t="s">
        <v>10</v>
      </c>
      <c r="E112" t="s">
        <v>11</v>
      </c>
      <c r="F112" t="s">
        <v>12</v>
      </c>
      <c r="G112" t="s">
        <v>13</v>
      </c>
      <c r="H112" t="s">
        <v>16</v>
      </c>
    </row>
    <row r="113" spans="1:8" ht="13.5">
      <c r="A113">
        <f aca="true" t="shared" si="16" ref="A113:B115">A114-2.5</f>
        <v>-10</v>
      </c>
      <c r="B113">
        <f t="shared" si="16"/>
        <v>-7.5</v>
      </c>
      <c r="C113">
        <f>(A113+B113)/2</f>
        <v>-8.75</v>
      </c>
      <c r="D113">
        <f>F113</f>
        <v>0</v>
      </c>
      <c r="E113" s="3">
        <f>D113/77</f>
        <v>0</v>
      </c>
      <c r="F113">
        <f aca="true" t="shared" si="17" ref="F113:F122">COUNTIF(G$3:G$79,H113)</f>
        <v>0</v>
      </c>
      <c r="G113" s="3">
        <f>F113/77</f>
        <v>0</v>
      </c>
      <c r="H113" t="str">
        <f aca="true" t="shared" si="18" ref="H113:H122">"&lt;"&amp;B113/100</f>
        <v>&lt;-0.075</v>
      </c>
    </row>
    <row r="114" spans="1:8" ht="13.5">
      <c r="A114">
        <f t="shared" si="16"/>
        <v>-7.5</v>
      </c>
      <c r="B114">
        <f t="shared" si="16"/>
        <v>-5</v>
      </c>
      <c r="C114">
        <f aca="true" t="shared" si="19" ref="C114:C122">(A114+B114)/2</f>
        <v>-6.25</v>
      </c>
      <c r="D114">
        <f>F114-F113</f>
        <v>1</v>
      </c>
      <c r="E114" s="3">
        <f aca="true" t="shared" si="20" ref="E114:G122">D114/77</f>
        <v>0.012987012987012988</v>
      </c>
      <c r="F114">
        <f t="shared" si="17"/>
        <v>1</v>
      </c>
      <c r="G114" s="3">
        <f t="shared" si="20"/>
        <v>0.012987012987012988</v>
      </c>
      <c r="H114" t="str">
        <f t="shared" si="18"/>
        <v>&lt;-0.05</v>
      </c>
    </row>
    <row r="115" spans="1:8" ht="13.5">
      <c r="A115">
        <f t="shared" si="16"/>
        <v>-5</v>
      </c>
      <c r="B115">
        <f t="shared" si="16"/>
        <v>-2.5</v>
      </c>
      <c r="C115">
        <f t="shared" si="19"/>
        <v>-3.75</v>
      </c>
      <c r="D115">
        <f aca="true" t="shared" si="21" ref="D115:D122">F115-F114</f>
        <v>9</v>
      </c>
      <c r="E115" s="3">
        <f t="shared" si="20"/>
        <v>0.11688311688311688</v>
      </c>
      <c r="F115">
        <f t="shared" si="17"/>
        <v>10</v>
      </c>
      <c r="G115" s="3">
        <f t="shared" si="20"/>
        <v>0.12987012987012986</v>
      </c>
      <c r="H115" t="str">
        <f t="shared" si="18"/>
        <v>&lt;-0.025</v>
      </c>
    </row>
    <row r="116" spans="1:8" ht="13.5">
      <c r="A116">
        <f>A117-2.5</f>
        <v>-2.5</v>
      </c>
      <c r="B116">
        <f>B117-2.5</f>
        <v>0</v>
      </c>
      <c r="C116">
        <f t="shared" si="19"/>
        <v>-1.25</v>
      </c>
      <c r="D116">
        <f t="shared" si="21"/>
        <v>12</v>
      </c>
      <c r="E116" s="3">
        <f t="shared" si="20"/>
        <v>0.15584415584415584</v>
      </c>
      <c r="F116">
        <f t="shared" si="17"/>
        <v>22</v>
      </c>
      <c r="G116" s="3">
        <f t="shared" si="20"/>
        <v>0.2857142857142857</v>
      </c>
      <c r="H116" t="str">
        <f t="shared" si="18"/>
        <v>&lt;0</v>
      </c>
    </row>
    <row r="117" spans="1:8" ht="13.5">
      <c r="A117">
        <v>0</v>
      </c>
      <c r="B117">
        <v>2.5</v>
      </c>
      <c r="C117">
        <f t="shared" si="19"/>
        <v>1.25</v>
      </c>
      <c r="D117">
        <f t="shared" si="21"/>
        <v>30</v>
      </c>
      <c r="E117" s="3">
        <f t="shared" si="20"/>
        <v>0.38961038961038963</v>
      </c>
      <c r="F117">
        <f t="shared" si="17"/>
        <v>52</v>
      </c>
      <c r="G117" s="3">
        <f t="shared" si="20"/>
        <v>0.6753246753246753</v>
      </c>
      <c r="H117" t="str">
        <f t="shared" si="18"/>
        <v>&lt;0.025</v>
      </c>
    </row>
    <row r="118" spans="1:8" ht="13.5">
      <c r="A118">
        <f>A117+2.5</f>
        <v>2.5</v>
      </c>
      <c r="B118">
        <f>B117+2.5</f>
        <v>5</v>
      </c>
      <c r="C118">
        <f t="shared" si="19"/>
        <v>3.75</v>
      </c>
      <c r="D118">
        <f t="shared" si="21"/>
        <v>19</v>
      </c>
      <c r="E118" s="3">
        <f t="shared" si="20"/>
        <v>0.24675324675324675</v>
      </c>
      <c r="F118">
        <f t="shared" si="17"/>
        <v>71</v>
      </c>
      <c r="G118" s="3">
        <f t="shared" si="20"/>
        <v>0.922077922077922</v>
      </c>
      <c r="H118" t="str">
        <f t="shared" si="18"/>
        <v>&lt;0.05</v>
      </c>
    </row>
    <row r="119" spans="1:8" ht="13.5">
      <c r="A119">
        <f aca="true" t="shared" si="22" ref="A119:B122">A118+2.5</f>
        <v>5</v>
      </c>
      <c r="B119">
        <f t="shared" si="22"/>
        <v>7.5</v>
      </c>
      <c r="C119">
        <f t="shared" si="19"/>
        <v>6.25</v>
      </c>
      <c r="D119">
        <f t="shared" si="21"/>
        <v>5</v>
      </c>
      <c r="E119" s="3">
        <f t="shared" si="20"/>
        <v>0.06493506493506493</v>
      </c>
      <c r="F119">
        <f t="shared" si="17"/>
        <v>76</v>
      </c>
      <c r="G119" s="3">
        <f t="shared" si="20"/>
        <v>0.987012987012987</v>
      </c>
      <c r="H119" t="str">
        <f t="shared" si="18"/>
        <v>&lt;0.075</v>
      </c>
    </row>
    <row r="120" spans="1:8" ht="13.5">
      <c r="A120">
        <f t="shared" si="22"/>
        <v>7.5</v>
      </c>
      <c r="B120">
        <f t="shared" si="22"/>
        <v>10</v>
      </c>
      <c r="C120">
        <f t="shared" si="19"/>
        <v>8.75</v>
      </c>
      <c r="D120">
        <f t="shared" si="21"/>
        <v>0</v>
      </c>
      <c r="E120" s="3">
        <f t="shared" si="20"/>
        <v>0</v>
      </c>
      <c r="F120">
        <f t="shared" si="17"/>
        <v>76</v>
      </c>
      <c r="G120" s="3">
        <f t="shared" si="20"/>
        <v>0.987012987012987</v>
      </c>
      <c r="H120" t="str">
        <f t="shared" si="18"/>
        <v>&lt;0.1</v>
      </c>
    </row>
    <row r="121" spans="1:8" ht="13.5">
      <c r="A121">
        <f t="shared" si="22"/>
        <v>10</v>
      </c>
      <c r="B121">
        <f t="shared" si="22"/>
        <v>12.5</v>
      </c>
      <c r="C121">
        <f t="shared" si="19"/>
        <v>11.25</v>
      </c>
      <c r="D121">
        <f t="shared" si="21"/>
        <v>1</v>
      </c>
      <c r="E121" s="3">
        <f t="shared" si="20"/>
        <v>0.012987012987012988</v>
      </c>
      <c r="F121">
        <f t="shared" si="17"/>
        <v>77</v>
      </c>
      <c r="G121" s="3">
        <f t="shared" si="20"/>
        <v>1</v>
      </c>
      <c r="H121" t="str">
        <f t="shared" si="18"/>
        <v>&lt;0.125</v>
      </c>
    </row>
    <row r="122" spans="1:8" ht="13.5">
      <c r="A122">
        <f t="shared" si="22"/>
        <v>12.5</v>
      </c>
      <c r="B122">
        <f t="shared" si="22"/>
        <v>15</v>
      </c>
      <c r="C122">
        <f t="shared" si="19"/>
        <v>13.75</v>
      </c>
      <c r="D122">
        <f t="shared" si="21"/>
        <v>0</v>
      </c>
      <c r="E122" s="3">
        <f t="shared" si="20"/>
        <v>0</v>
      </c>
      <c r="F122">
        <f t="shared" si="17"/>
        <v>77</v>
      </c>
      <c r="G122" s="3">
        <f t="shared" si="20"/>
        <v>1</v>
      </c>
      <c r="H122" t="str">
        <f t="shared" si="18"/>
        <v>&lt;0.15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Mitsuru Nakagawa</dc:creator>
  <cp:keywords/>
  <dc:description/>
  <cp:lastModifiedBy>Mitsuru Nakagawa</cp:lastModifiedBy>
  <cp:lastPrinted>2004-03-29T11:45:40Z</cp:lastPrinted>
  <dcterms:created xsi:type="dcterms:W3CDTF">2004-03-29T10:26:53Z</dcterms:created>
  <dcterms:modified xsi:type="dcterms:W3CDTF">2004-03-29T11:46:51Z</dcterms:modified>
  <cp:category/>
  <cp:version/>
  <cp:contentType/>
  <cp:contentStatus/>
</cp:coreProperties>
</file>