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 activeTab="7"/>
  </bookViews>
  <sheets>
    <sheet name="Sheet1" sheetId="1" r:id="rId1"/>
    <sheet name="Sheet2" sheetId="2" r:id="rId2"/>
    <sheet name="Sheet3" sheetId="3" r:id="rId3"/>
    <sheet name="Sheet4" sheetId="4" r:id="rId4"/>
    <sheet name="Sheet7" sheetId="7" r:id="rId5"/>
    <sheet name="Sheet5" sheetId="5" r:id="rId6"/>
    <sheet name="Sheet6" sheetId="6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M3" i="8"/>
  <c r="N3"/>
  <c r="O3"/>
  <c r="P3"/>
  <c r="M4"/>
  <c r="N4"/>
  <c r="O4"/>
  <c r="P4"/>
  <c r="M5"/>
  <c r="N5"/>
  <c r="O5"/>
  <c r="P5"/>
  <c r="M6"/>
  <c r="N6"/>
  <c r="O6"/>
  <c r="P6"/>
  <c r="M7"/>
  <c r="N7"/>
  <c r="O7"/>
  <c r="P7"/>
  <c r="M8"/>
  <c r="N8"/>
  <c r="O8"/>
  <c r="P8"/>
  <c r="M9"/>
  <c r="N9"/>
  <c r="O9"/>
  <c r="P9"/>
  <c r="M10"/>
  <c r="N10"/>
  <c r="O10"/>
  <c r="P10"/>
  <c r="M11"/>
  <c r="N11"/>
  <c r="O11"/>
  <c r="P11"/>
  <c r="M12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6"/>
  <c r="N26"/>
  <c r="O26"/>
  <c r="P26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N49"/>
  <c r="O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M60"/>
  <c r="N60"/>
  <c r="O60"/>
  <c r="P60"/>
  <c r="M61"/>
  <c r="N61"/>
  <c r="O61"/>
  <c r="P61"/>
  <c r="M62"/>
  <c r="N62"/>
  <c r="O62"/>
  <c r="P62"/>
  <c r="M63"/>
  <c r="N63"/>
  <c r="O63"/>
  <c r="P63"/>
  <c r="M64"/>
  <c r="N64"/>
  <c r="O64"/>
  <c r="P64"/>
  <c r="M65"/>
  <c r="N65"/>
  <c r="O65"/>
  <c r="P65"/>
  <c r="M66"/>
  <c r="N66"/>
  <c r="O66"/>
  <c r="P66"/>
  <c r="M67"/>
  <c r="N67"/>
  <c r="O67"/>
  <c r="P67"/>
  <c r="M68"/>
  <c r="N68"/>
  <c r="O68"/>
  <c r="P68"/>
  <c r="M69"/>
  <c r="N69"/>
  <c r="O69"/>
  <c r="P69"/>
  <c r="M70"/>
  <c r="N70"/>
  <c r="O70"/>
  <c r="P70"/>
  <c r="M71"/>
  <c r="N71"/>
  <c r="O71"/>
  <c r="P71"/>
  <c r="M72"/>
  <c r="N72"/>
  <c r="O72"/>
  <c r="P72"/>
  <c r="M73"/>
  <c r="N73"/>
  <c r="O73"/>
  <c r="P73"/>
  <c r="M74"/>
  <c r="N74"/>
  <c r="O74"/>
  <c r="P74"/>
  <c r="M75"/>
  <c r="N75"/>
  <c r="O75"/>
  <c r="P75"/>
  <c r="M76"/>
  <c r="N76"/>
  <c r="O76"/>
  <c r="P76"/>
  <c r="M77"/>
  <c r="N77"/>
  <c r="O77"/>
  <c r="P77"/>
  <c r="M78"/>
  <c r="N78"/>
  <c r="O78"/>
  <c r="P78"/>
  <c r="M79"/>
  <c r="N79"/>
  <c r="O79"/>
  <c r="P79"/>
  <c r="N2"/>
  <c r="O2"/>
  <c r="P2"/>
  <c r="M2"/>
  <c r="I3"/>
  <c r="J3"/>
  <c r="K3"/>
  <c r="L3"/>
  <c r="I4"/>
  <c r="J4"/>
  <c r="K4"/>
  <c r="L4"/>
  <c r="I5"/>
  <c r="J5"/>
  <c r="K5"/>
  <c r="L5"/>
  <c r="I6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J2"/>
  <c r="K2"/>
  <c r="L2"/>
  <c r="I2"/>
  <c r="E3"/>
  <c r="F3"/>
  <c r="G3"/>
  <c r="H3"/>
  <c r="E4"/>
  <c r="F4"/>
  <c r="G4"/>
  <c r="H4"/>
  <c r="E5"/>
  <c r="F5"/>
  <c r="G5"/>
  <c r="H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F2"/>
  <c r="G2"/>
  <c r="H2"/>
  <c r="E2"/>
  <c r="J3" i="6"/>
  <c r="K3"/>
  <c r="L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K2"/>
  <c r="L2"/>
  <c r="J2"/>
  <c r="H2"/>
  <c r="I2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D3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E2"/>
  <c r="F2"/>
  <c r="D2"/>
  <c r="C4" i="5"/>
  <c r="C5"/>
  <c r="C6"/>
  <c r="C7"/>
  <c r="C8"/>
  <c r="C9"/>
  <c r="C10"/>
  <c r="C3"/>
  <c r="A86"/>
  <c r="A85"/>
  <c r="A84"/>
  <c r="A83"/>
  <c r="A82"/>
  <c r="A81"/>
  <c r="E81" i="1"/>
  <c r="E82"/>
  <c r="E83"/>
  <c r="E84"/>
  <c r="E85"/>
  <c r="E86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3"/>
  <c r="D81" i="2"/>
  <c r="D82"/>
  <c r="D83"/>
  <c r="D84"/>
  <c r="D85"/>
  <c r="D8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3"/>
  <c r="C81"/>
  <c r="C82"/>
  <c r="C83"/>
  <c r="C84"/>
  <c r="C85"/>
  <c r="C8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81"/>
  <c r="B82"/>
  <c r="B83"/>
  <c r="B84"/>
  <c r="B85"/>
  <c r="B86"/>
  <c r="D42" i="4"/>
  <c r="E4"/>
  <c r="E5"/>
  <c r="E6"/>
  <c r="E7"/>
  <c r="E8"/>
  <c r="E9"/>
  <c r="E10"/>
  <c r="E3"/>
  <c r="C4"/>
  <c r="C5"/>
  <c r="C6"/>
  <c r="C7"/>
  <c r="C8"/>
  <c r="C9"/>
  <c r="C3"/>
  <c r="A92"/>
  <c r="A91"/>
  <c r="A90"/>
  <c r="A89"/>
  <c r="A88"/>
  <c r="A87"/>
  <c r="H4" i="3"/>
  <c r="H5"/>
  <c r="H6"/>
  <c r="H7"/>
  <c r="H8"/>
  <c r="H9"/>
  <c r="H3"/>
  <c r="C82"/>
  <c r="C83"/>
  <c r="C84"/>
  <c r="C85"/>
  <c r="C86"/>
  <c r="C87"/>
  <c r="C90"/>
  <c r="C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4"/>
  <c r="B5"/>
  <c r="B6"/>
  <c r="B7"/>
  <c r="B8"/>
  <c r="B9"/>
  <c r="B3"/>
  <c r="B2"/>
  <c r="A87"/>
  <c r="A86"/>
  <c r="A85"/>
  <c r="A84"/>
  <c r="A83"/>
  <c r="A82"/>
  <c r="C86" i="1"/>
  <c r="D86"/>
  <c r="B86"/>
  <c r="C85"/>
  <c r="D85"/>
  <c r="B85"/>
  <c r="C84"/>
  <c r="D84"/>
  <c r="B84"/>
  <c r="B83"/>
  <c r="C83"/>
  <c r="D83"/>
  <c r="B82"/>
  <c r="C82"/>
  <c r="D82"/>
  <c r="C81"/>
  <c r="D81"/>
  <c r="B81"/>
  <c r="F86"/>
  <c r="H86" l="1"/>
  <c r="G86"/>
  <c r="F81"/>
  <c r="H81"/>
  <c r="G81"/>
  <c r="F82"/>
  <c r="G82"/>
  <c r="H82"/>
  <c r="F83"/>
  <c r="H83"/>
  <c r="G83"/>
  <c r="H84"/>
  <c r="G84"/>
  <c r="F84"/>
  <c r="F85"/>
  <c r="H85"/>
  <c r="G85"/>
</calcChain>
</file>

<file path=xl/sharedStrings.xml><?xml version="1.0" encoding="utf-8"?>
<sst xmlns="http://schemas.openxmlformats.org/spreadsheetml/2006/main" count="84" uniqueCount="39">
  <si>
    <t>TOPIX</t>
    <phoneticPr fontId="1"/>
  </si>
  <si>
    <t>TOYOTA</t>
    <phoneticPr fontId="1"/>
  </si>
  <si>
    <t>TOPIX収益率</t>
    <rPh sb="5" eb="8">
      <t>シュウエキリツ</t>
    </rPh>
    <phoneticPr fontId="1"/>
  </si>
  <si>
    <t>TOYOTA収益率</t>
    <rPh sb="6" eb="9">
      <t>シュウエキリツ</t>
    </rPh>
    <phoneticPr fontId="1"/>
  </si>
  <si>
    <t>関西電力</t>
    <rPh sb="0" eb="2">
      <t>カンサイ</t>
    </rPh>
    <rPh sb="2" eb="4">
      <t>デンリョク</t>
    </rPh>
    <phoneticPr fontId="1"/>
  </si>
  <si>
    <t>関西電力収益率</t>
    <rPh sb="0" eb="2">
      <t>カンサイ</t>
    </rPh>
    <rPh sb="2" eb="4">
      <t>デンリョク</t>
    </rPh>
    <rPh sb="4" eb="7">
      <t>シュウエキリツ</t>
    </rPh>
    <phoneticPr fontId="1"/>
  </si>
  <si>
    <t>平均</t>
    <rPh sb="0" eb="2">
      <t>ヘイキン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</si>
  <si>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</si>
  <si>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歪度</t>
    <rPh sb="0" eb="2">
      <t>ワイド</t>
    </rPh>
    <phoneticPr fontId="1"/>
  </si>
  <si>
    <t>尖度</t>
    <rPh sb="0" eb="1">
      <t>トガ</t>
    </rPh>
    <rPh sb="1" eb="2">
      <t>ド</t>
    </rPh>
    <phoneticPr fontId="1"/>
  </si>
  <si>
    <t>メジアン</t>
    <phoneticPr fontId="1"/>
  </si>
  <si>
    <t>四分位範囲</t>
    <rPh sb="0" eb="2">
      <t>シブン</t>
    </rPh>
    <rPh sb="2" eb="3">
      <t>イ</t>
    </rPh>
    <rPh sb="3" eb="5">
      <t>ハンイ</t>
    </rPh>
    <phoneticPr fontId="1"/>
  </si>
  <si>
    <t>階級上限</t>
  </si>
  <si>
    <t>階級上限</t>
    <rPh sb="0" eb="2">
      <t>カイキュウ</t>
    </rPh>
    <rPh sb="2" eb="4">
      <t>ジョウゲン</t>
    </rPh>
    <phoneticPr fontId="1"/>
  </si>
  <si>
    <t>次の級</t>
  </si>
  <si>
    <t>頻度</t>
  </si>
  <si>
    <t>累積 %</t>
  </si>
  <si>
    <t>対数値</t>
    <rPh sb="0" eb="2">
      <t>タイスウ</t>
    </rPh>
    <rPh sb="2" eb="3">
      <t>チ</t>
    </rPh>
    <phoneticPr fontId="1"/>
  </si>
  <si>
    <t>階級値</t>
    <rPh sb="0" eb="2">
      <t>カイキュウ</t>
    </rPh>
    <rPh sb="2" eb="3">
      <t>チ</t>
    </rPh>
    <phoneticPr fontId="1"/>
  </si>
  <si>
    <t>10年物国債利率（週次変換）</t>
  </si>
  <si>
    <t>10年物国債利率（週次変換）</t>
    <rPh sb="2" eb="3">
      <t>ネン</t>
    </rPh>
    <rPh sb="3" eb="4">
      <t>モノ</t>
    </rPh>
    <rPh sb="4" eb="6">
      <t>コクサイ</t>
    </rPh>
    <rPh sb="6" eb="8">
      <t>リリツ</t>
    </rPh>
    <rPh sb="9" eb="10">
      <t>シュウ</t>
    </rPh>
    <rPh sb="10" eb="11">
      <t>ジ</t>
    </rPh>
    <rPh sb="11" eb="13">
      <t>ヘンカン</t>
    </rPh>
    <phoneticPr fontId="1"/>
  </si>
  <si>
    <t>TOPIX</t>
  </si>
  <si>
    <t>TOYOTA</t>
  </si>
  <si>
    <t>関西電力</t>
  </si>
  <si>
    <t>TOPIX収益率</t>
  </si>
  <si>
    <t>TOYOTA収益率</t>
  </si>
  <si>
    <t>関西電力収益率</t>
  </si>
  <si>
    <t>TOPIX順位</t>
  </si>
  <si>
    <t>TOPIX順位</t>
    <rPh sb="5" eb="7">
      <t>ジュンイ</t>
    </rPh>
    <phoneticPr fontId="1"/>
  </si>
  <si>
    <t>TOYOTAj順位</t>
  </si>
  <si>
    <t>TOYOTAj順位</t>
    <rPh sb="7" eb="9">
      <t>ジュンイ</t>
    </rPh>
    <phoneticPr fontId="1"/>
  </si>
  <si>
    <t>関電順位</t>
  </si>
  <si>
    <t>関電順位</t>
    <rPh sb="0" eb="2">
      <t>カンデン</t>
    </rPh>
    <rPh sb="2" eb="4">
      <t>ジュンイ</t>
    </rPh>
    <phoneticPr fontId="1"/>
  </si>
  <si>
    <t>元の順位</t>
    <rPh sb="0" eb="1">
      <t>モト</t>
    </rPh>
    <rPh sb="2" eb="4">
      <t>ジュンイ</t>
    </rPh>
    <phoneticPr fontId="1"/>
  </si>
  <si>
    <t>調整因子</t>
    <rPh sb="0" eb="2">
      <t>チョウセイ</t>
    </rPh>
    <rPh sb="2" eb="4">
      <t>インシ</t>
    </rPh>
    <phoneticPr fontId="1"/>
  </si>
  <si>
    <t>国債利率順位</t>
  </si>
  <si>
    <t>国債利率順位</t>
    <rPh sb="0" eb="2">
      <t>コクサイ</t>
    </rPh>
    <rPh sb="2" eb="4">
      <t>リリツ</t>
    </rPh>
    <rPh sb="4" eb="6">
      <t>ジュンイ</t>
    </rPh>
    <phoneticPr fontId="1"/>
  </si>
  <si>
    <t>TOYOTA順位</t>
  </si>
  <si>
    <t>TOYOTA順位</t>
    <rPh sb="6" eb="8">
      <t>ジュンイ</t>
    </rPh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</si>
</sst>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1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2" fillId="2" borderId="0" xfId="0" applyNumberFormat="1" applyFont="1" applyFill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Sheet3!$E$2:$E$10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19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axId val="128416768"/>
        <c:axId val="128427520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Sheet3!$F$2:$F$10</c:f>
              <c:numCache>
                <c:formatCode>0.00%</c:formatCode>
                <c:ptCount val="9"/>
                <c:pt idx="0">
                  <c:v>7.5949367088607597E-2</c:v>
                </c:pt>
                <c:pt idx="1">
                  <c:v>0.12658227848101267</c:v>
                </c:pt>
                <c:pt idx="2">
                  <c:v>0.20253164556962025</c:v>
                </c:pt>
                <c:pt idx="3">
                  <c:v>0.49367088607594939</c:v>
                </c:pt>
                <c:pt idx="4">
                  <c:v>0.73417721518987344</c:v>
                </c:pt>
                <c:pt idx="5">
                  <c:v>0.810126582278481</c:v>
                </c:pt>
                <c:pt idx="6">
                  <c:v>0.91139240506329111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128439424"/>
        <c:axId val="128429440"/>
      </c:lineChart>
      <c:catAx>
        <c:axId val="12841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128427520"/>
        <c:crosses val="autoZero"/>
        <c:auto val="1"/>
        <c:lblAlgn val="ctr"/>
        <c:lblOffset val="100"/>
      </c:catAx>
      <c:valAx>
        <c:axId val="128427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28416768"/>
        <c:crosses val="autoZero"/>
        <c:crossBetween val="between"/>
      </c:valAx>
      <c:valAx>
        <c:axId val="128429440"/>
        <c:scaling>
          <c:orientation val="minMax"/>
        </c:scaling>
        <c:axPos val="r"/>
        <c:numFmt formatCode="0.00%" sourceLinked="1"/>
        <c:tickLblPos val="nextTo"/>
        <c:crossAx val="128439424"/>
        <c:crosses val="max"/>
        <c:crossBetween val="between"/>
      </c:valAx>
      <c:catAx>
        <c:axId val="128439424"/>
        <c:scaling>
          <c:orientation val="minMax"/>
        </c:scaling>
        <c:delete val="1"/>
        <c:axPos val="b"/>
        <c:tickLblPos val="none"/>
        <c:crossAx val="12842944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Sheet3!$F$42:$F$50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28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axId val="128932480"/>
        <c:axId val="128938752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Sheet3!$G$42:$G$50</c:f>
              <c:numCache>
                <c:formatCode>0.00%</c:formatCode>
                <c:ptCount val="9"/>
                <c:pt idx="0">
                  <c:v>0</c:v>
                </c:pt>
                <c:pt idx="1">
                  <c:v>8.8607594936708861E-2</c:v>
                </c:pt>
                <c:pt idx="2">
                  <c:v>0.12658227848101267</c:v>
                </c:pt>
                <c:pt idx="3">
                  <c:v>0.26582278481012656</c:v>
                </c:pt>
                <c:pt idx="4">
                  <c:v>0.620253164556962</c:v>
                </c:pt>
                <c:pt idx="5">
                  <c:v>0.77215189873417722</c:v>
                </c:pt>
                <c:pt idx="6">
                  <c:v>0.88607594936708856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128942464"/>
        <c:axId val="128940672"/>
      </c:lineChart>
      <c:catAx>
        <c:axId val="12893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128938752"/>
        <c:crosses val="autoZero"/>
        <c:auto val="1"/>
        <c:lblAlgn val="ctr"/>
        <c:lblOffset val="100"/>
      </c:catAx>
      <c:valAx>
        <c:axId val="1289387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28932480"/>
        <c:crosses val="autoZero"/>
        <c:crossBetween val="between"/>
      </c:valAx>
      <c:valAx>
        <c:axId val="128940672"/>
        <c:scaling>
          <c:orientation val="minMax"/>
        </c:scaling>
        <c:axPos val="r"/>
        <c:numFmt formatCode="0.00%" sourceLinked="1"/>
        <c:tickLblPos val="nextTo"/>
        <c:crossAx val="128942464"/>
        <c:crosses val="max"/>
        <c:crossBetween val="between"/>
      </c:valAx>
      <c:catAx>
        <c:axId val="128942464"/>
        <c:scaling>
          <c:orientation val="minMax"/>
        </c:scaling>
        <c:delete val="1"/>
        <c:axPos val="b"/>
        <c:tickLblPos val="none"/>
        <c:crossAx val="12894067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Sheet4!$F$2:$F$10</c:f>
              <c:numCache>
                <c:formatCode>General</c:formatCode>
                <c:ptCount val="9"/>
                <c:pt idx="0">
                  <c:v>31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gapWidth val="0"/>
        <c:axId val="129034496"/>
        <c:axId val="129048960"/>
      </c:barChart>
      <c:lineChart>
        <c:grouping val="standard"/>
        <c:ser>
          <c:idx val="1"/>
          <c:order val="1"/>
          <c:tx>
            <c:v>累積 %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Sheet4!$G$2:$G$10</c:f>
              <c:numCache>
                <c:formatCode>0.00%</c:formatCode>
                <c:ptCount val="9"/>
                <c:pt idx="0">
                  <c:v>0.36904761904761907</c:v>
                </c:pt>
                <c:pt idx="1">
                  <c:v>0.5714285714285714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0.90476190476190477</c:v>
                </c:pt>
                <c:pt idx="5">
                  <c:v>0.94047619047619047</c:v>
                </c:pt>
                <c:pt idx="6">
                  <c:v>0.9642857142857143</c:v>
                </c:pt>
                <c:pt idx="7">
                  <c:v>0.98809523809523814</c:v>
                </c:pt>
                <c:pt idx="8">
                  <c:v>1</c:v>
                </c:pt>
              </c:numCache>
            </c:numRef>
          </c:val>
        </c:ser>
        <c:marker val="1"/>
        <c:axId val="129060864"/>
        <c:axId val="129050880"/>
      </c:lineChart>
      <c:catAx>
        <c:axId val="129034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階級値</a:t>
                </a:r>
                <a:endParaRPr lang="en-US" altLang="ja-JP"/>
              </a:p>
            </c:rich>
          </c:tx>
          <c:layout/>
        </c:title>
        <c:numFmt formatCode="General" sourceLinked="1"/>
        <c:tickLblPos val="nextTo"/>
        <c:crossAx val="129048960"/>
        <c:crosses val="autoZero"/>
        <c:auto val="1"/>
        <c:lblAlgn val="ctr"/>
        <c:lblOffset val="100"/>
      </c:catAx>
      <c:valAx>
        <c:axId val="129048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29034496"/>
        <c:crosses val="autoZero"/>
        <c:crossBetween val="between"/>
      </c:valAx>
      <c:valAx>
        <c:axId val="129050880"/>
        <c:scaling>
          <c:orientation val="minMax"/>
        </c:scaling>
        <c:axPos val="r"/>
        <c:numFmt formatCode="0.00%" sourceLinked="1"/>
        <c:tickLblPos val="nextTo"/>
        <c:crossAx val="129060864"/>
        <c:crosses val="max"/>
        <c:crossBetween val="between"/>
      </c:valAx>
      <c:catAx>
        <c:axId val="129060864"/>
        <c:scaling>
          <c:orientation val="minMax"/>
        </c:scaling>
        <c:delete val="1"/>
        <c:axPos val="b"/>
        <c:numFmt formatCode="General" sourceLinked="1"/>
        <c:tickLblPos val="none"/>
        <c:crossAx val="129050880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Sheet7!$B$2:$B$11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17</c:v>
                </c:pt>
                <c:pt idx="7">
                  <c:v>16</c:v>
                </c:pt>
                <c:pt idx="8">
                  <c:v>22</c:v>
                </c:pt>
                <c:pt idx="9">
                  <c:v>9</c:v>
                </c:pt>
              </c:numCache>
            </c:numRef>
          </c:val>
        </c:ser>
        <c:axId val="129091456"/>
        <c:axId val="129093632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Sheet7!$A$2:$A$11</c:f>
              <c:strCache>
                <c:ptCount val="10"/>
                <c:pt idx="0">
                  <c:v>-0.09725</c:v>
                </c:pt>
                <c:pt idx="1">
                  <c:v>-0.08225</c:v>
                </c:pt>
                <c:pt idx="2">
                  <c:v>-0.06725</c:v>
                </c:pt>
                <c:pt idx="3">
                  <c:v>-0.05225</c:v>
                </c:pt>
                <c:pt idx="4">
                  <c:v>-0.03725</c:v>
                </c:pt>
                <c:pt idx="5">
                  <c:v>-0.02225</c:v>
                </c:pt>
                <c:pt idx="6">
                  <c:v>-0.00725</c:v>
                </c:pt>
                <c:pt idx="7">
                  <c:v>0.00775</c:v>
                </c:pt>
                <c:pt idx="8">
                  <c:v>0.02275</c:v>
                </c:pt>
                <c:pt idx="9">
                  <c:v>次の級</c:v>
                </c:pt>
              </c:strCache>
            </c:strRef>
          </c:cat>
          <c:val>
            <c:numRef>
              <c:f>Sheet7!$C$2:$C$11</c:f>
              <c:numCache>
                <c:formatCode>0.00%</c:formatCode>
                <c:ptCount val="10"/>
                <c:pt idx="0">
                  <c:v>0</c:v>
                </c:pt>
                <c:pt idx="1">
                  <c:v>1.282051282051282E-2</c:v>
                </c:pt>
                <c:pt idx="2">
                  <c:v>1.282051282051282E-2</c:v>
                </c:pt>
                <c:pt idx="3">
                  <c:v>3.8461538461538464E-2</c:v>
                </c:pt>
                <c:pt idx="4">
                  <c:v>8.9743589743589744E-2</c:v>
                </c:pt>
                <c:pt idx="5">
                  <c:v>0.17948717948717949</c:v>
                </c:pt>
                <c:pt idx="6">
                  <c:v>0.39743589743589741</c:v>
                </c:pt>
                <c:pt idx="7">
                  <c:v>0.60256410256410253</c:v>
                </c:pt>
                <c:pt idx="8">
                  <c:v>0.88461538461538458</c:v>
                </c:pt>
                <c:pt idx="9">
                  <c:v>1</c:v>
                </c:pt>
              </c:numCache>
            </c:numRef>
          </c:val>
        </c:ser>
        <c:marker val="1"/>
        <c:axId val="129097088"/>
        <c:axId val="129095552"/>
      </c:lineChart>
      <c:catAx>
        <c:axId val="12909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129093632"/>
        <c:crosses val="autoZero"/>
        <c:auto val="1"/>
        <c:lblAlgn val="ctr"/>
        <c:lblOffset val="100"/>
      </c:catAx>
      <c:valAx>
        <c:axId val="1290936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29091456"/>
        <c:crosses val="autoZero"/>
        <c:crossBetween val="between"/>
      </c:valAx>
      <c:valAx>
        <c:axId val="129095552"/>
        <c:scaling>
          <c:orientation val="minMax"/>
        </c:scaling>
        <c:axPos val="r"/>
        <c:numFmt formatCode="0.00%" sourceLinked="1"/>
        <c:tickLblPos val="nextTo"/>
        <c:crossAx val="129097088"/>
        <c:crosses val="max"/>
        <c:crossBetween val="between"/>
      </c:valAx>
      <c:catAx>
        <c:axId val="129097088"/>
        <c:scaling>
          <c:orientation val="minMax"/>
        </c:scaling>
        <c:delete val="1"/>
        <c:axPos val="b"/>
        <c:tickLblPos val="none"/>
        <c:crossAx val="129095552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8760597112860891"/>
          <c:y val="4.6612715077282006E-2"/>
          <c:w val="0.73505659448818894"/>
          <c:h val="0.86548337707786527"/>
        </c:manualLayout>
      </c:layout>
      <c:scatterChart>
        <c:scatterStyle val="lineMarker"/>
        <c:ser>
          <c:idx val="0"/>
          <c:order val="0"/>
          <c:tx>
            <c:strRef>
              <c:f>Sheet6!$B$1</c:f>
              <c:strCache>
                <c:ptCount val="1"/>
                <c:pt idx="0">
                  <c:v>TOYOTA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y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Sheet6!$A$2:$A$80</c:f>
              <c:numCache>
                <c:formatCode>General</c:formatCode>
                <c:ptCount val="79"/>
                <c:pt idx="0">
                  <c:v>988.84</c:v>
                </c:pt>
                <c:pt idx="1">
                  <c:v>978.2</c:v>
                </c:pt>
                <c:pt idx="2">
                  <c:v>987.04</c:v>
                </c:pt>
                <c:pt idx="3">
                  <c:v>931.74</c:v>
                </c:pt>
                <c:pt idx="4">
                  <c:v>936.45</c:v>
                </c:pt>
                <c:pt idx="5">
                  <c:v>879.69</c:v>
                </c:pt>
                <c:pt idx="6">
                  <c:v>878.52</c:v>
                </c:pt>
                <c:pt idx="7">
                  <c:v>890.16</c:v>
                </c:pt>
                <c:pt idx="8">
                  <c:v>866.44</c:v>
                </c:pt>
                <c:pt idx="9">
                  <c:v>884.64</c:v>
                </c:pt>
                <c:pt idx="10">
                  <c:v>867.3</c:v>
                </c:pt>
                <c:pt idx="11">
                  <c:v>830.98</c:v>
                </c:pt>
                <c:pt idx="12">
                  <c:v>861.21</c:v>
                </c:pt>
                <c:pt idx="13">
                  <c:v>840.58</c:v>
                </c:pt>
                <c:pt idx="14">
                  <c:v>841.29</c:v>
                </c:pt>
                <c:pt idx="15">
                  <c:v>849.5</c:v>
                </c:pt>
                <c:pt idx="16">
                  <c:v>861.17</c:v>
                </c:pt>
                <c:pt idx="17">
                  <c:v>831.24</c:v>
                </c:pt>
                <c:pt idx="18">
                  <c:v>829.59</c:v>
                </c:pt>
                <c:pt idx="19">
                  <c:v>819.62</c:v>
                </c:pt>
                <c:pt idx="20">
                  <c:v>823.7</c:v>
                </c:pt>
                <c:pt idx="21">
                  <c:v>833.72</c:v>
                </c:pt>
                <c:pt idx="22">
                  <c:v>852.09</c:v>
                </c:pt>
                <c:pt idx="23">
                  <c:v>838.41</c:v>
                </c:pt>
                <c:pt idx="24">
                  <c:v>829.97</c:v>
                </c:pt>
                <c:pt idx="25">
                  <c:v>839.44</c:v>
                </c:pt>
                <c:pt idx="26">
                  <c:v>826.38</c:v>
                </c:pt>
                <c:pt idx="27">
                  <c:v>824.88</c:v>
                </c:pt>
                <c:pt idx="28">
                  <c:v>810.91</c:v>
                </c:pt>
                <c:pt idx="29">
                  <c:v>834.98</c:v>
                </c:pt>
                <c:pt idx="30">
                  <c:v>846.98</c:v>
                </c:pt>
                <c:pt idx="31">
                  <c:v>869.52</c:v>
                </c:pt>
                <c:pt idx="32">
                  <c:v>866.81</c:v>
                </c:pt>
                <c:pt idx="33">
                  <c:v>879.22</c:v>
                </c:pt>
                <c:pt idx="34">
                  <c:v>888.22</c:v>
                </c:pt>
                <c:pt idx="35">
                  <c:v>903.14</c:v>
                </c:pt>
                <c:pt idx="36">
                  <c:v>901.66</c:v>
                </c:pt>
                <c:pt idx="37">
                  <c:v>898.8</c:v>
                </c:pt>
                <c:pt idx="38">
                  <c:v>926.42</c:v>
                </c:pt>
                <c:pt idx="39">
                  <c:v>930.31</c:v>
                </c:pt>
                <c:pt idx="40">
                  <c:v>910.85</c:v>
                </c:pt>
                <c:pt idx="41">
                  <c:v>919.69</c:v>
                </c:pt>
                <c:pt idx="42">
                  <c:v>935.36</c:v>
                </c:pt>
                <c:pt idx="43">
                  <c:v>946.63</c:v>
                </c:pt>
                <c:pt idx="44">
                  <c:v>973.6</c:v>
                </c:pt>
                <c:pt idx="45">
                  <c:v>941.93</c:v>
                </c:pt>
                <c:pt idx="46">
                  <c:v>955.59</c:v>
                </c:pt>
                <c:pt idx="47">
                  <c:v>915.51</c:v>
                </c:pt>
                <c:pt idx="48">
                  <c:v>830.39</c:v>
                </c:pt>
                <c:pt idx="49">
                  <c:v>857.38</c:v>
                </c:pt>
                <c:pt idx="50">
                  <c:v>862.62</c:v>
                </c:pt>
                <c:pt idx="51">
                  <c:v>853.13</c:v>
                </c:pt>
                <c:pt idx="52">
                  <c:v>841.29</c:v>
                </c:pt>
                <c:pt idx="53">
                  <c:v>842.18</c:v>
                </c:pt>
                <c:pt idx="54">
                  <c:v>851.85</c:v>
                </c:pt>
                <c:pt idx="55">
                  <c:v>856.5</c:v>
                </c:pt>
                <c:pt idx="56">
                  <c:v>839.94</c:v>
                </c:pt>
                <c:pt idx="57">
                  <c:v>827.77</c:v>
                </c:pt>
                <c:pt idx="58">
                  <c:v>824.9</c:v>
                </c:pt>
                <c:pt idx="59">
                  <c:v>816.57</c:v>
                </c:pt>
                <c:pt idx="60">
                  <c:v>817.38</c:v>
                </c:pt>
                <c:pt idx="61">
                  <c:v>805.34</c:v>
                </c:pt>
                <c:pt idx="62">
                  <c:v>833.2</c:v>
                </c:pt>
                <c:pt idx="63">
                  <c:v>853.86</c:v>
                </c:pt>
                <c:pt idx="64">
                  <c:v>874.34</c:v>
                </c:pt>
                <c:pt idx="65">
                  <c:v>859.36</c:v>
                </c:pt>
                <c:pt idx="66">
                  <c:v>868.81</c:v>
                </c:pt>
                <c:pt idx="67">
                  <c:v>841.37</c:v>
                </c:pt>
                <c:pt idx="68">
                  <c:v>800.96</c:v>
                </c:pt>
                <c:pt idx="69">
                  <c:v>768.19</c:v>
                </c:pt>
                <c:pt idx="70">
                  <c:v>751.69</c:v>
                </c:pt>
                <c:pt idx="71">
                  <c:v>756.07</c:v>
                </c:pt>
                <c:pt idx="72">
                  <c:v>769.78</c:v>
                </c:pt>
                <c:pt idx="73">
                  <c:v>755.7</c:v>
                </c:pt>
                <c:pt idx="74">
                  <c:v>768.13</c:v>
                </c:pt>
                <c:pt idx="75">
                  <c:v>744.54</c:v>
                </c:pt>
                <c:pt idx="76">
                  <c:v>761.17</c:v>
                </c:pt>
                <c:pt idx="77">
                  <c:v>741.55</c:v>
                </c:pt>
                <c:pt idx="78">
                  <c:v>753.44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129245568"/>
        <c:axId val="129247104"/>
      </c:scatterChart>
      <c:valAx>
        <c:axId val="129245568"/>
        <c:scaling>
          <c:orientation val="minMax"/>
        </c:scaling>
        <c:axPos val="b"/>
        <c:numFmt formatCode="General" sourceLinked="1"/>
        <c:tickLblPos val="nextTo"/>
        <c:crossAx val="129247104"/>
        <c:crosses val="autoZero"/>
        <c:crossBetween val="midCat"/>
      </c:valAx>
      <c:valAx>
        <c:axId val="129247104"/>
        <c:scaling>
          <c:orientation val="minMax"/>
        </c:scaling>
        <c:axPos val="l"/>
        <c:majorGridlines/>
        <c:numFmt formatCode="#,##0" sourceLinked="1"/>
        <c:tickLblPos val="nextTo"/>
        <c:crossAx val="1292455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Sheet6!$C$1</c:f>
              <c:strCache>
                <c:ptCount val="1"/>
                <c:pt idx="0">
                  <c:v>関西電力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Sheet6!$B$2:$B$80</c:f>
              <c:numCache>
                <c:formatCode>#,##0</c:formatCode>
                <c:ptCount val="79"/>
                <c:pt idx="0">
                  <c:v>3695</c:v>
                </c:pt>
                <c:pt idx="1">
                  <c:v>3570</c:v>
                </c:pt>
                <c:pt idx="2">
                  <c:v>3665</c:v>
                </c:pt>
                <c:pt idx="3">
                  <c:v>3480</c:v>
                </c:pt>
                <c:pt idx="4">
                  <c:v>3530</c:v>
                </c:pt>
                <c:pt idx="5">
                  <c:v>3355</c:v>
                </c:pt>
                <c:pt idx="6">
                  <c:v>3300</c:v>
                </c:pt>
                <c:pt idx="7">
                  <c:v>3345</c:v>
                </c:pt>
                <c:pt idx="8">
                  <c:v>3215</c:v>
                </c:pt>
                <c:pt idx="9">
                  <c:v>3240</c:v>
                </c:pt>
                <c:pt idx="10">
                  <c:v>3135</c:v>
                </c:pt>
                <c:pt idx="11">
                  <c:v>3020</c:v>
                </c:pt>
                <c:pt idx="12">
                  <c:v>3120</c:v>
                </c:pt>
                <c:pt idx="13">
                  <c:v>3135</c:v>
                </c:pt>
                <c:pt idx="14">
                  <c:v>3085</c:v>
                </c:pt>
                <c:pt idx="15">
                  <c:v>3050</c:v>
                </c:pt>
                <c:pt idx="16">
                  <c:v>3115</c:v>
                </c:pt>
                <c:pt idx="17">
                  <c:v>3030</c:v>
                </c:pt>
                <c:pt idx="18">
                  <c:v>3030</c:v>
                </c:pt>
                <c:pt idx="19">
                  <c:v>2941</c:v>
                </c:pt>
                <c:pt idx="20">
                  <c:v>2909</c:v>
                </c:pt>
                <c:pt idx="21">
                  <c:v>2951</c:v>
                </c:pt>
                <c:pt idx="22">
                  <c:v>3085</c:v>
                </c:pt>
                <c:pt idx="23">
                  <c:v>3060</c:v>
                </c:pt>
                <c:pt idx="24">
                  <c:v>2983</c:v>
                </c:pt>
                <c:pt idx="25">
                  <c:v>2895</c:v>
                </c:pt>
                <c:pt idx="26">
                  <c:v>2894</c:v>
                </c:pt>
                <c:pt idx="27">
                  <c:v>2926</c:v>
                </c:pt>
                <c:pt idx="28">
                  <c:v>2859</c:v>
                </c:pt>
                <c:pt idx="29">
                  <c:v>2964</c:v>
                </c:pt>
                <c:pt idx="30">
                  <c:v>3095</c:v>
                </c:pt>
                <c:pt idx="31">
                  <c:v>3265</c:v>
                </c:pt>
                <c:pt idx="32">
                  <c:v>3290</c:v>
                </c:pt>
                <c:pt idx="33">
                  <c:v>3275</c:v>
                </c:pt>
                <c:pt idx="34">
                  <c:v>3230</c:v>
                </c:pt>
                <c:pt idx="35">
                  <c:v>3255</c:v>
                </c:pt>
                <c:pt idx="36">
                  <c:v>3225</c:v>
                </c:pt>
                <c:pt idx="37">
                  <c:v>3220</c:v>
                </c:pt>
                <c:pt idx="38">
                  <c:v>3455</c:v>
                </c:pt>
                <c:pt idx="39">
                  <c:v>3550</c:v>
                </c:pt>
                <c:pt idx="40">
                  <c:v>3370</c:v>
                </c:pt>
                <c:pt idx="41">
                  <c:v>3390</c:v>
                </c:pt>
                <c:pt idx="42">
                  <c:v>3460</c:v>
                </c:pt>
                <c:pt idx="43">
                  <c:v>3775</c:v>
                </c:pt>
                <c:pt idx="44">
                  <c:v>3885</c:v>
                </c:pt>
                <c:pt idx="45">
                  <c:v>3755</c:v>
                </c:pt>
                <c:pt idx="46">
                  <c:v>3785</c:v>
                </c:pt>
                <c:pt idx="47">
                  <c:v>3595</c:v>
                </c:pt>
                <c:pt idx="48">
                  <c:v>3215</c:v>
                </c:pt>
                <c:pt idx="49">
                  <c:v>3275</c:v>
                </c:pt>
                <c:pt idx="50">
                  <c:v>3355</c:v>
                </c:pt>
                <c:pt idx="51">
                  <c:v>3340</c:v>
                </c:pt>
                <c:pt idx="52">
                  <c:v>3240</c:v>
                </c:pt>
                <c:pt idx="53">
                  <c:v>3295</c:v>
                </c:pt>
                <c:pt idx="54">
                  <c:v>3230</c:v>
                </c:pt>
                <c:pt idx="55">
                  <c:v>3210</c:v>
                </c:pt>
                <c:pt idx="56">
                  <c:v>3400</c:v>
                </c:pt>
                <c:pt idx="57">
                  <c:v>3280</c:v>
                </c:pt>
                <c:pt idx="58">
                  <c:v>3335</c:v>
                </c:pt>
                <c:pt idx="59">
                  <c:v>3230</c:v>
                </c:pt>
                <c:pt idx="60">
                  <c:v>3300</c:v>
                </c:pt>
                <c:pt idx="61">
                  <c:v>3175</c:v>
                </c:pt>
                <c:pt idx="62">
                  <c:v>3285</c:v>
                </c:pt>
                <c:pt idx="63">
                  <c:v>3335</c:v>
                </c:pt>
                <c:pt idx="64">
                  <c:v>3445</c:v>
                </c:pt>
                <c:pt idx="65">
                  <c:v>3330</c:v>
                </c:pt>
                <c:pt idx="66">
                  <c:v>3335</c:v>
                </c:pt>
                <c:pt idx="67">
                  <c:v>3155</c:v>
                </c:pt>
                <c:pt idx="68">
                  <c:v>3040</c:v>
                </c:pt>
                <c:pt idx="69">
                  <c:v>2819</c:v>
                </c:pt>
                <c:pt idx="70">
                  <c:v>2768</c:v>
                </c:pt>
                <c:pt idx="71">
                  <c:v>2768</c:v>
                </c:pt>
                <c:pt idx="72">
                  <c:v>2711</c:v>
                </c:pt>
                <c:pt idx="73">
                  <c:v>2680</c:v>
                </c:pt>
                <c:pt idx="74">
                  <c:v>2734</c:v>
                </c:pt>
                <c:pt idx="75">
                  <c:v>2628</c:v>
                </c:pt>
                <c:pt idx="76">
                  <c:v>2688</c:v>
                </c:pt>
                <c:pt idx="77">
                  <c:v>2549</c:v>
                </c:pt>
                <c:pt idx="78">
                  <c:v>2600</c:v>
                </c:pt>
              </c:numCache>
            </c:numRef>
          </c:xVal>
          <c:yVal>
            <c:numRef>
              <c:f>Sheet6!$C$2:$C$80</c:f>
              <c:numCache>
                <c:formatCode>#,##0</c:formatCode>
                <c:ptCount val="79"/>
                <c:pt idx="0">
                  <c:v>2090</c:v>
                </c:pt>
                <c:pt idx="1">
                  <c:v>2106</c:v>
                </c:pt>
                <c:pt idx="2">
                  <c:v>2091</c:v>
                </c:pt>
                <c:pt idx="3">
                  <c:v>2067</c:v>
                </c:pt>
                <c:pt idx="4">
                  <c:v>2069</c:v>
                </c:pt>
                <c:pt idx="5">
                  <c:v>2092</c:v>
                </c:pt>
                <c:pt idx="6">
                  <c:v>2082</c:v>
                </c:pt>
                <c:pt idx="7">
                  <c:v>2130</c:v>
                </c:pt>
                <c:pt idx="8">
                  <c:v>2122</c:v>
                </c:pt>
                <c:pt idx="9">
                  <c:v>2159</c:v>
                </c:pt>
                <c:pt idx="10">
                  <c:v>2168</c:v>
                </c:pt>
                <c:pt idx="11">
                  <c:v>2141</c:v>
                </c:pt>
                <c:pt idx="12">
                  <c:v>2149</c:v>
                </c:pt>
                <c:pt idx="13">
                  <c:v>2084</c:v>
                </c:pt>
                <c:pt idx="14">
                  <c:v>2112</c:v>
                </c:pt>
                <c:pt idx="15">
                  <c:v>2094</c:v>
                </c:pt>
                <c:pt idx="16">
                  <c:v>2100</c:v>
                </c:pt>
                <c:pt idx="17">
                  <c:v>2117</c:v>
                </c:pt>
                <c:pt idx="18">
                  <c:v>2128</c:v>
                </c:pt>
                <c:pt idx="19">
                  <c:v>2163</c:v>
                </c:pt>
                <c:pt idx="20">
                  <c:v>2180</c:v>
                </c:pt>
                <c:pt idx="21">
                  <c:v>2190</c:v>
                </c:pt>
                <c:pt idx="22">
                  <c:v>2144</c:v>
                </c:pt>
                <c:pt idx="23">
                  <c:v>2127</c:v>
                </c:pt>
                <c:pt idx="24">
                  <c:v>2046</c:v>
                </c:pt>
                <c:pt idx="25">
                  <c:v>1991</c:v>
                </c:pt>
                <c:pt idx="26">
                  <c:v>1924</c:v>
                </c:pt>
                <c:pt idx="27">
                  <c:v>1957</c:v>
                </c:pt>
                <c:pt idx="28">
                  <c:v>2038</c:v>
                </c:pt>
                <c:pt idx="29">
                  <c:v>2041</c:v>
                </c:pt>
                <c:pt idx="30">
                  <c:v>2038</c:v>
                </c:pt>
                <c:pt idx="31">
                  <c:v>2040</c:v>
                </c:pt>
                <c:pt idx="32">
                  <c:v>2021</c:v>
                </c:pt>
                <c:pt idx="33">
                  <c:v>2019</c:v>
                </c:pt>
                <c:pt idx="34">
                  <c:v>2032</c:v>
                </c:pt>
                <c:pt idx="35">
                  <c:v>2028</c:v>
                </c:pt>
                <c:pt idx="36">
                  <c:v>2022</c:v>
                </c:pt>
                <c:pt idx="37">
                  <c:v>2004</c:v>
                </c:pt>
                <c:pt idx="38">
                  <c:v>2013</c:v>
                </c:pt>
                <c:pt idx="39">
                  <c:v>2011</c:v>
                </c:pt>
                <c:pt idx="40">
                  <c:v>2030</c:v>
                </c:pt>
                <c:pt idx="41">
                  <c:v>2026</c:v>
                </c:pt>
                <c:pt idx="42">
                  <c:v>2095</c:v>
                </c:pt>
                <c:pt idx="43">
                  <c:v>2113</c:v>
                </c:pt>
                <c:pt idx="44">
                  <c:v>2173</c:v>
                </c:pt>
                <c:pt idx="45">
                  <c:v>2143</c:v>
                </c:pt>
                <c:pt idx="46">
                  <c:v>2132</c:v>
                </c:pt>
                <c:pt idx="47">
                  <c:v>2129</c:v>
                </c:pt>
                <c:pt idx="48">
                  <c:v>2004</c:v>
                </c:pt>
                <c:pt idx="49">
                  <c:v>1972</c:v>
                </c:pt>
                <c:pt idx="50">
                  <c:v>1785</c:v>
                </c:pt>
                <c:pt idx="51">
                  <c:v>1815</c:v>
                </c:pt>
                <c:pt idx="52">
                  <c:v>1760</c:v>
                </c:pt>
                <c:pt idx="53">
                  <c:v>1666</c:v>
                </c:pt>
                <c:pt idx="54">
                  <c:v>1702</c:v>
                </c:pt>
                <c:pt idx="55">
                  <c:v>1714</c:v>
                </c:pt>
                <c:pt idx="56">
                  <c:v>1571</c:v>
                </c:pt>
                <c:pt idx="57">
                  <c:v>1331</c:v>
                </c:pt>
                <c:pt idx="58">
                  <c:v>1364</c:v>
                </c:pt>
                <c:pt idx="59">
                  <c:v>1320</c:v>
                </c:pt>
                <c:pt idx="60">
                  <c:v>1180</c:v>
                </c:pt>
                <c:pt idx="61">
                  <c:v>1318</c:v>
                </c:pt>
                <c:pt idx="62">
                  <c:v>1495</c:v>
                </c:pt>
                <c:pt idx="63">
                  <c:v>1585</c:v>
                </c:pt>
                <c:pt idx="64">
                  <c:v>1475</c:v>
                </c:pt>
                <c:pt idx="65">
                  <c:v>1440</c:v>
                </c:pt>
                <c:pt idx="66">
                  <c:v>1436</c:v>
                </c:pt>
                <c:pt idx="67">
                  <c:v>1298</c:v>
                </c:pt>
                <c:pt idx="68">
                  <c:v>1248</c:v>
                </c:pt>
                <c:pt idx="69">
                  <c:v>1319</c:v>
                </c:pt>
                <c:pt idx="70">
                  <c:v>1332</c:v>
                </c:pt>
                <c:pt idx="71">
                  <c:v>1357</c:v>
                </c:pt>
                <c:pt idx="72">
                  <c:v>1348</c:v>
                </c:pt>
                <c:pt idx="73">
                  <c:v>1418</c:v>
                </c:pt>
                <c:pt idx="74">
                  <c:v>1353</c:v>
                </c:pt>
                <c:pt idx="75">
                  <c:v>1352</c:v>
                </c:pt>
                <c:pt idx="76">
                  <c:v>1348</c:v>
                </c:pt>
                <c:pt idx="77">
                  <c:v>1226</c:v>
                </c:pt>
                <c:pt idx="78" formatCode="General">
                  <c:v>1197</c:v>
                </c:pt>
              </c:numCache>
            </c:numRef>
          </c:yVal>
        </c:ser>
        <c:axId val="129274624"/>
        <c:axId val="129276160"/>
      </c:scatterChart>
      <c:valAx>
        <c:axId val="129274624"/>
        <c:scaling>
          <c:orientation val="minMax"/>
        </c:scaling>
        <c:axPos val="b"/>
        <c:numFmt formatCode="#,##0" sourceLinked="1"/>
        <c:tickLblPos val="nextTo"/>
        <c:crossAx val="129276160"/>
        <c:crosses val="autoZero"/>
        <c:crossBetween val="midCat"/>
      </c:valAx>
      <c:valAx>
        <c:axId val="129276160"/>
        <c:scaling>
          <c:orientation val="minMax"/>
        </c:scaling>
        <c:axPos val="l"/>
        <c:majorGridlines/>
        <c:numFmt formatCode="#,##0" sourceLinked="1"/>
        <c:tickLblPos val="nextTo"/>
        <c:crossAx val="129274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Sheet8!$B$1</c:f>
              <c:strCache>
                <c:ptCount val="1"/>
                <c:pt idx="0">
                  <c:v>TOPIX収益率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yVal>
        </c:ser>
        <c:ser>
          <c:idx val="1"/>
          <c:order val="1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2"/>
          <c:order val="2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Sheet8!$A$2:$A$86</c:f>
              <c:numCache>
                <c:formatCode>General</c:formatCode>
                <c:ptCount val="85"/>
                <c:pt idx="0">
                  <c:v>2.5538461538461538E-4</c:v>
                </c:pt>
                <c:pt idx="1">
                  <c:v>2.5730769230769232E-4</c:v>
                </c:pt>
                <c:pt idx="2">
                  <c:v>2.5019230769230766E-4</c:v>
                </c:pt>
                <c:pt idx="3">
                  <c:v>2.5519230769230767E-4</c:v>
                </c:pt>
                <c:pt idx="4">
                  <c:v>2.5057692307692308E-4</c:v>
                </c:pt>
                <c:pt idx="5">
                  <c:v>2.4557692307692307E-4</c:v>
                </c:pt>
                <c:pt idx="6">
                  <c:v>2.4692307692307692E-4</c:v>
                </c:pt>
                <c:pt idx="7">
                  <c:v>2.346153846153846E-4</c:v>
                </c:pt>
                <c:pt idx="8">
                  <c:v>2.3673076923076927E-4</c:v>
                </c:pt>
                <c:pt idx="9">
                  <c:v>2.346153846153846E-4</c:v>
                </c:pt>
                <c:pt idx="10">
                  <c:v>2.2307692307692306E-4</c:v>
                </c:pt>
                <c:pt idx="11">
                  <c:v>2.1538461538461541E-4</c:v>
                </c:pt>
                <c:pt idx="12">
                  <c:v>2.1673076923076924E-4</c:v>
                </c:pt>
                <c:pt idx="13">
                  <c:v>2.1057692307692308E-4</c:v>
                </c:pt>
                <c:pt idx="14">
                  <c:v>2.0692307692307693E-4</c:v>
                </c:pt>
                <c:pt idx="15">
                  <c:v>2.0423076923076924E-4</c:v>
                </c:pt>
                <c:pt idx="16">
                  <c:v>1.9884615384615386E-4</c:v>
                </c:pt>
                <c:pt idx="17">
                  <c:v>1.8653846153846154E-4</c:v>
                </c:pt>
                <c:pt idx="18">
                  <c:v>1.85E-4</c:v>
                </c:pt>
                <c:pt idx="19">
                  <c:v>2.0192307692307694E-4</c:v>
                </c:pt>
                <c:pt idx="20">
                  <c:v>2.2634615384615385E-4</c:v>
                </c:pt>
                <c:pt idx="21">
                  <c:v>2.1865384615384615E-4</c:v>
                </c:pt>
                <c:pt idx="22">
                  <c:v>2.0500000000000002E-4</c:v>
                </c:pt>
                <c:pt idx="23">
                  <c:v>1.9211538461538463E-4</c:v>
                </c:pt>
                <c:pt idx="24">
                  <c:v>1.8134615384615384E-4</c:v>
                </c:pt>
                <c:pt idx="25">
                  <c:v>1.673076923076923E-4</c:v>
                </c:pt>
                <c:pt idx="26">
                  <c:v>1.6884615384615384E-4</c:v>
                </c:pt>
                <c:pt idx="27">
                  <c:v>1.7384615384615382E-4</c:v>
                </c:pt>
                <c:pt idx="28">
                  <c:v>1.8307692307692307E-4</c:v>
                </c:pt>
                <c:pt idx="29">
                  <c:v>1.8634615384615383E-4</c:v>
                </c:pt>
                <c:pt idx="30">
                  <c:v>2.0326923076923077E-4</c:v>
                </c:pt>
                <c:pt idx="31">
                  <c:v>2.1769230769230766E-4</c:v>
                </c:pt>
                <c:pt idx="32">
                  <c:v>2.2692307692307693E-4</c:v>
                </c:pt>
                <c:pt idx="33">
                  <c:v>2.2173076923076923E-4</c:v>
                </c:pt>
                <c:pt idx="34">
                  <c:v>2.3884615384615386E-4</c:v>
                </c:pt>
                <c:pt idx="35">
                  <c:v>2.2711538461538464E-4</c:v>
                </c:pt>
                <c:pt idx="36">
                  <c:v>2.2403846153846155E-4</c:v>
                </c:pt>
                <c:pt idx="37">
                  <c:v>2.1673076923076924E-4</c:v>
                </c:pt>
                <c:pt idx="38">
                  <c:v>2.3076923076923076E-4</c:v>
                </c:pt>
                <c:pt idx="39">
                  <c:v>2.3423076923076924E-4</c:v>
                </c:pt>
                <c:pt idx="40">
                  <c:v>2.3788461538461539E-4</c:v>
                </c:pt>
                <c:pt idx="41">
                  <c:v>2.346153846153846E-4</c:v>
                </c:pt>
                <c:pt idx="42">
                  <c:v>2.4846153846153849E-4</c:v>
                </c:pt>
                <c:pt idx="43">
                  <c:v>2.523076923076923E-4</c:v>
                </c:pt>
                <c:pt idx="44">
                  <c:v>2.5346153846153845E-4</c:v>
                </c:pt>
                <c:pt idx="45">
                  <c:v>2.4346153846153845E-4</c:v>
                </c:pt>
                <c:pt idx="46">
                  <c:v>2.4403846153846153E-4</c:v>
                </c:pt>
                <c:pt idx="47">
                  <c:v>2.3250000000000001E-4</c:v>
                </c:pt>
                <c:pt idx="48">
                  <c:v>2.326923076923077E-4</c:v>
                </c:pt>
                <c:pt idx="49">
                  <c:v>2.3865384615384618E-4</c:v>
                </c:pt>
                <c:pt idx="50">
                  <c:v>2.4923076923076928E-4</c:v>
                </c:pt>
                <c:pt idx="51">
                  <c:v>2.5500000000000002E-4</c:v>
                </c:pt>
                <c:pt idx="52">
                  <c:v>2.4249999999999999E-4</c:v>
                </c:pt>
                <c:pt idx="53">
                  <c:v>2.3807692307692307E-4</c:v>
                </c:pt>
                <c:pt idx="54">
                  <c:v>2.3442307692307695E-4</c:v>
                </c:pt>
                <c:pt idx="55">
                  <c:v>2.2384615384615385E-4</c:v>
                </c:pt>
                <c:pt idx="56">
                  <c:v>2.2057692307692311E-4</c:v>
                </c:pt>
                <c:pt idx="57">
                  <c:v>2.2019230769230769E-4</c:v>
                </c:pt>
                <c:pt idx="58">
                  <c:v>2.192307692307692E-4</c:v>
                </c:pt>
                <c:pt idx="59">
                  <c:v>2.1903846153846154E-4</c:v>
                </c:pt>
                <c:pt idx="60">
                  <c:v>2.1865384615384615E-4</c:v>
                </c:pt>
                <c:pt idx="61">
                  <c:v>2.151923076923077E-4</c:v>
                </c:pt>
                <c:pt idx="62">
                  <c:v>2.1192307692307694E-4</c:v>
                </c:pt>
                <c:pt idx="63">
                  <c:v>2.2346153846153843E-4</c:v>
                </c:pt>
                <c:pt idx="64">
                  <c:v>2.2019230769230769E-4</c:v>
                </c:pt>
                <c:pt idx="65">
                  <c:v>2.1134615384615384E-4</c:v>
                </c:pt>
                <c:pt idx="66">
                  <c:v>2.1211538461538462E-4</c:v>
                </c:pt>
                <c:pt idx="67">
                  <c:v>2.1057692307692308E-4</c:v>
                </c:pt>
                <c:pt idx="68">
                  <c:v>1.9730769230769232E-4</c:v>
                </c:pt>
                <c:pt idx="69">
                  <c:v>2.0423076923076924E-4</c:v>
                </c:pt>
                <c:pt idx="70">
                  <c:v>1.9461538461538463E-4</c:v>
                </c:pt>
                <c:pt idx="71">
                  <c:v>2.0076923076923077E-4</c:v>
                </c:pt>
                <c:pt idx="72">
                  <c:v>1.940384615384615E-4</c:v>
                </c:pt>
                <c:pt idx="73">
                  <c:v>1.9173076923076923E-4</c:v>
                </c:pt>
                <c:pt idx="74">
                  <c:v>1.9384615384615385E-4</c:v>
                </c:pt>
                <c:pt idx="75">
                  <c:v>1.8903846153846154E-4</c:v>
                </c:pt>
                <c:pt idx="76">
                  <c:v>1.9846153846153847E-4</c:v>
                </c:pt>
                <c:pt idx="77">
                  <c:v>1.8961538461538462E-4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129231104"/>
        <c:axId val="129499136"/>
      </c:scatterChart>
      <c:valAx>
        <c:axId val="129231104"/>
        <c:scaling>
          <c:orientation val="minMax"/>
        </c:scaling>
        <c:axPos val="b"/>
        <c:numFmt formatCode="General" sourceLinked="1"/>
        <c:tickLblPos val="nextTo"/>
        <c:crossAx val="129499136"/>
        <c:crosses val="autoZero"/>
        <c:crossBetween val="midCat"/>
      </c:valAx>
      <c:valAx>
        <c:axId val="129499136"/>
        <c:scaling>
          <c:orientation val="minMax"/>
        </c:scaling>
        <c:axPos val="l"/>
        <c:majorGridlines/>
        <c:numFmt formatCode="General" sourceLinked="1"/>
        <c:tickLblPos val="nextTo"/>
        <c:crossAx val="129231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Sheet8!$C$1</c:f>
              <c:strCache>
                <c:ptCount val="1"/>
                <c:pt idx="0">
                  <c:v>TOYOTA収益率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yVal>
        </c:ser>
        <c:ser>
          <c:idx val="1"/>
          <c:order val="1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Sheet8!$B$2:$B$86</c:f>
              <c:numCache>
                <c:formatCode>General</c:formatCode>
                <c:ptCount val="85"/>
                <c:pt idx="0">
                  <c:v>-1.0760082520933634E-2</c:v>
                </c:pt>
                <c:pt idx="1">
                  <c:v>9.0370067470864068E-3</c:v>
                </c:pt>
                <c:pt idx="2">
                  <c:v>-5.6026098233100896E-2</c:v>
                </c:pt>
                <c:pt idx="3">
                  <c:v>5.0550582780604092E-3</c:v>
                </c:pt>
                <c:pt idx="4">
                  <c:v>-6.061188531154893E-2</c:v>
                </c:pt>
                <c:pt idx="5">
                  <c:v>-1.3300139821983414E-3</c:v>
                </c:pt>
                <c:pt idx="6">
                  <c:v>1.3249556071574853E-2</c:v>
                </c:pt>
                <c:pt idx="7">
                  <c:v>-2.6646894940235422E-2</c:v>
                </c:pt>
                <c:pt idx="8">
                  <c:v>2.1005493744517656E-2</c:v>
                </c:pt>
                <c:pt idx="9">
                  <c:v>-1.9601193705914288E-2</c:v>
                </c:pt>
                <c:pt idx="10">
                  <c:v>-4.1877089818978419E-2</c:v>
                </c:pt>
                <c:pt idx="11">
                  <c:v>3.6378733543526831E-2</c:v>
                </c:pt>
                <c:pt idx="12">
                  <c:v>-2.3954668431625303E-2</c:v>
                </c:pt>
                <c:pt idx="13">
                  <c:v>8.4465488115337273E-4</c:v>
                </c:pt>
                <c:pt idx="14">
                  <c:v>9.7588227602849464E-3</c:v>
                </c:pt>
                <c:pt idx="15">
                  <c:v>1.3737492642730942E-2</c:v>
                </c:pt>
                <c:pt idx="16">
                  <c:v>-3.4755042558379801E-2</c:v>
                </c:pt>
                <c:pt idx="17">
                  <c:v>-1.9849862855492173E-3</c:v>
                </c:pt>
                <c:pt idx="18">
                  <c:v>-1.2017984787666247E-2</c:v>
                </c:pt>
                <c:pt idx="19">
                  <c:v>4.9779165954955129E-3</c:v>
                </c:pt>
                <c:pt idx="20">
                  <c:v>1.216462304236976E-2</c:v>
                </c:pt>
                <c:pt idx="21">
                  <c:v>2.2033776327783805E-2</c:v>
                </c:pt>
                <c:pt idx="22">
                  <c:v>-1.6054642115269635E-2</c:v>
                </c:pt>
                <c:pt idx="23">
                  <c:v>-1.0066673823069805E-2</c:v>
                </c:pt>
                <c:pt idx="24">
                  <c:v>1.1410050965697582E-2</c:v>
                </c:pt>
                <c:pt idx="25">
                  <c:v>-1.5557991041646901E-2</c:v>
                </c:pt>
                <c:pt idx="26">
                  <c:v>-1.8151455746751033E-3</c:v>
                </c:pt>
                <c:pt idx="27">
                  <c:v>-1.6935796721947449E-2</c:v>
                </c:pt>
                <c:pt idx="28">
                  <c:v>2.9682702149437024E-2</c:v>
                </c:pt>
                <c:pt idx="29">
                  <c:v>1.4371601715011062E-2</c:v>
                </c:pt>
                <c:pt idx="30">
                  <c:v>2.661219863515063E-2</c:v>
                </c:pt>
                <c:pt idx="31">
                  <c:v>-3.1166620664274669E-3</c:v>
                </c:pt>
                <c:pt idx="32">
                  <c:v>1.4316862980353395E-2</c:v>
                </c:pt>
                <c:pt idx="33">
                  <c:v>1.0236345852005169E-2</c:v>
                </c:pt>
                <c:pt idx="34">
                  <c:v>1.6797640224268662E-2</c:v>
                </c:pt>
                <c:pt idx="35">
                  <c:v>-1.6387271076466758E-3</c:v>
                </c:pt>
                <c:pt idx="36">
                  <c:v>-3.1719273340283793E-3</c:v>
                </c:pt>
                <c:pt idx="37">
                  <c:v>3.0729862038273215E-2</c:v>
                </c:pt>
                <c:pt idx="38">
                  <c:v>4.1989594352453974E-3</c:v>
                </c:pt>
                <c:pt idx="39">
                  <c:v>-2.0917758596596725E-2</c:v>
                </c:pt>
                <c:pt idx="40">
                  <c:v>9.7052203985288354E-3</c:v>
                </c:pt>
                <c:pt idx="41">
                  <c:v>1.7038349878763404E-2</c:v>
                </c:pt>
                <c:pt idx="42">
                  <c:v>1.2048836811495045E-2</c:v>
                </c:pt>
                <c:pt idx="43">
                  <c:v>2.8490540126554276E-2</c:v>
                </c:pt>
                <c:pt idx="44">
                  <c:v>-3.2528759244042749E-2</c:v>
                </c:pt>
                <c:pt idx="45">
                  <c:v>1.4502139224783273E-2</c:v>
                </c:pt>
                <c:pt idx="46">
                  <c:v>-4.1942674159419879E-2</c:v>
                </c:pt>
                <c:pt idx="47">
                  <c:v>-9.297549999453858E-2</c:v>
                </c:pt>
                <c:pt idx="48">
                  <c:v>3.2502799889208678E-2</c:v>
                </c:pt>
                <c:pt idx="49">
                  <c:v>6.1116424455900376E-3</c:v>
                </c:pt>
                <c:pt idx="50">
                  <c:v>-1.1001367925622008E-2</c:v>
                </c:pt>
                <c:pt idx="51">
                  <c:v>-1.3878306940325658E-2</c:v>
                </c:pt>
                <c:pt idx="52">
                  <c:v>1.0578991786422964E-3</c:v>
                </c:pt>
                <c:pt idx="53">
                  <c:v>1.1482105963095846E-2</c:v>
                </c:pt>
                <c:pt idx="54">
                  <c:v>5.4587075189294065E-3</c:v>
                </c:pt>
                <c:pt idx="55">
                  <c:v>-1.9334500875656691E-2</c:v>
                </c:pt>
                <c:pt idx="56">
                  <c:v>-1.4489130175964982E-2</c:v>
                </c:pt>
                <c:pt idx="57">
                  <c:v>-3.4671466711767573E-3</c:v>
                </c:pt>
                <c:pt idx="58">
                  <c:v>-1.0098193720450843E-2</c:v>
                </c:pt>
                <c:pt idx="59">
                  <c:v>9.9195414967478968E-4</c:v>
                </c:pt>
                <c:pt idx="60">
                  <c:v>-1.4729990946683258E-2</c:v>
                </c:pt>
                <c:pt idx="61">
                  <c:v>3.4594084486055499E-2</c:v>
                </c:pt>
                <c:pt idx="62">
                  <c:v>2.4795967354776627E-2</c:v>
                </c:pt>
                <c:pt idx="63">
                  <c:v>2.3985196636451045E-2</c:v>
                </c:pt>
                <c:pt idx="64">
                  <c:v>-1.713292311915271E-2</c:v>
                </c:pt>
                <c:pt idx="65">
                  <c:v>1.0996555576242795E-2</c:v>
                </c:pt>
                <c:pt idx="66">
                  <c:v>-3.1583430209136565E-2</c:v>
                </c:pt>
                <c:pt idx="67">
                  <c:v>-4.8028810154866375E-2</c:v>
                </c:pt>
                <c:pt idx="68">
                  <c:v>-4.0913403915301627E-2</c:v>
                </c:pt>
                <c:pt idx="69">
                  <c:v>-2.1479061169762725E-2</c:v>
                </c:pt>
                <c:pt idx="70">
                  <c:v>5.8268701193311401E-3</c:v>
                </c:pt>
                <c:pt idx="71">
                  <c:v>1.8133241631065777E-2</c:v>
                </c:pt>
                <c:pt idx="72">
                  <c:v>-1.8290940268648082E-2</c:v>
                </c:pt>
                <c:pt idx="73">
                  <c:v>1.644832605531299E-2</c:v>
                </c:pt>
                <c:pt idx="74">
                  <c:v>-3.0710947365680363E-2</c:v>
                </c:pt>
                <c:pt idx="75">
                  <c:v>2.2335938969027858E-2</c:v>
                </c:pt>
                <c:pt idx="76">
                  <c:v>-2.5776107833992423E-2</c:v>
                </c:pt>
                <c:pt idx="77">
                  <c:v>1.6033982873710606E-2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129525248"/>
        <c:axId val="129526784"/>
      </c:scatterChart>
      <c:valAx>
        <c:axId val="129525248"/>
        <c:scaling>
          <c:orientation val="minMax"/>
        </c:scaling>
        <c:axPos val="b"/>
        <c:numFmt formatCode="General" sourceLinked="1"/>
        <c:tickLblPos val="nextTo"/>
        <c:crossAx val="129526784"/>
        <c:crosses val="autoZero"/>
        <c:crossBetween val="midCat"/>
      </c:valAx>
      <c:valAx>
        <c:axId val="129526784"/>
        <c:scaling>
          <c:orientation val="minMax"/>
        </c:scaling>
        <c:axPos val="l"/>
        <c:majorGridlines/>
        <c:numFmt formatCode="General" sourceLinked="1"/>
        <c:tickLblPos val="nextTo"/>
        <c:crossAx val="1295252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Sheet8!$D$1</c:f>
              <c:strCache>
                <c:ptCount val="1"/>
                <c:pt idx="0">
                  <c:v>関西電力収益率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Sheet8!$C$2:$C$86</c:f>
              <c:numCache>
                <c:formatCode>General</c:formatCode>
                <c:ptCount val="85"/>
                <c:pt idx="0">
                  <c:v>-3.3829499323410062E-2</c:v>
                </c:pt>
                <c:pt idx="1">
                  <c:v>2.6610644257702987E-2</c:v>
                </c:pt>
                <c:pt idx="2">
                  <c:v>-5.0477489768076422E-2</c:v>
                </c:pt>
                <c:pt idx="3">
                  <c:v>1.4367816091954033E-2</c:v>
                </c:pt>
                <c:pt idx="4">
                  <c:v>-4.9575070821529788E-2</c:v>
                </c:pt>
                <c:pt idx="5">
                  <c:v>-1.6393442622950838E-2</c:v>
                </c:pt>
                <c:pt idx="6">
                  <c:v>1.3636363636363669E-2</c:v>
                </c:pt>
                <c:pt idx="7">
                  <c:v>-3.8863976083707064E-2</c:v>
                </c:pt>
                <c:pt idx="8">
                  <c:v>7.7760497667185291E-3</c:v>
                </c:pt>
                <c:pt idx="9">
                  <c:v>-3.240740740740744E-2</c:v>
                </c:pt>
                <c:pt idx="10">
                  <c:v>-3.6682615629984094E-2</c:v>
                </c:pt>
                <c:pt idx="11">
                  <c:v>3.3112582781456901E-2</c:v>
                </c:pt>
                <c:pt idx="12">
                  <c:v>4.8076923076922906E-3</c:v>
                </c:pt>
                <c:pt idx="13">
                  <c:v>-1.5948963317384379E-2</c:v>
                </c:pt>
                <c:pt idx="14">
                  <c:v>-1.1345218800648316E-2</c:v>
                </c:pt>
                <c:pt idx="15">
                  <c:v>2.1311475409836023E-2</c:v>
                </c:pt>
                <c:pt idx="16">
                  <c:v>-2.7287319422150902E-2</c:v>
                </c:pt>
                <c:pt idx="17">
                  <c:v>0</c:v>
                </c:pt>
                <c:pt idx="18">
                  <c:v>-2.9372937293729362E-2</c:v>
                </c:pt>
                <c:pt idx="19">
                  <c:v>-1.0880652839170391E-2</c:v>
                </c:pt>
                <c:pt idx="20">
                  <c:v>1.4437951185974462E-2</c:v>
                </c:pt>
                <c:pt idx="21">
                  <c:v>4.540833615723483E-2</c:v>
                </c:pt>
                <c:pt idx="22">
                  <c:v>-8.1037277147487652E-3</c:v>
                </c:pt>
                <c:pt idx="23">
                  <c:v>-2.5163398692810479E-2</c:v>
                </c:pt>
                <c:pt idx="24">
                  <c:v>-2.9500502849480359E-2</c:v>
                </c:pt>
                <c:pt idx="25">
                  <c:v>-3.4542314335062052E-4</c:v>
                </c:pt>
                <c:pt idx="26">
                  <c:v>1.1057360055286791E-2</c:v>
                </c:pt>
                <c:pt idx="27">
                  <c:v>-2.2898154477101862E-2</c:v>
                </c:pt>
                <c:pt idx="28">
                  <c:v>3.6726128016788984E-2</c:v>
                </c:pt>
                <c:pt idx="29">
                  <c:v>4.4197031039136192E-2</c:v>
                </c:pt>
                <c:pt idx="30">
                  <c:v>5.4927302100161501E-2</c:v>
                </c:pt>
                <c:pt idx="31">
                  <c:v>7.6569678407349961E-3</c:v>
                </c:pt>
                <c:pt idx="32">
                  <c:v>-4.5592705167173397E-3</c:v>
                </c:pt>
                <c:pt idx="33">
                  <c:v>-1.3740458015267132E-2</c:v>
                </c:pt>
                <c:pt idx="34">
                  <c:v>7.7399380804954454E-3</c:v>
                </c:pt>
                <c:pt idx="35">
                  <c:v>-9.2165898617511122E-3</c:v>
                </c:pt>
                <c:pt idx="36">
                  <c:v>-1.5503875968991832E-3</c:v>
                </c:pt>
                <c:pt idx="37">
                  <c:v>7.2981366459627273E-2</c:v>
                </c:pt>
                <c:pt idx="38">
                  <c:v>2.7496382054992718E-2</c:v>
                </c:pt>
                <c:pt idx="39">
                  <c:v>-5.070422535211272E-2</c:v>
                </c:pt>
                <c:pt idx="40">
                  <c:v>5.9347181008901906E-3</c:v>
                </c:pt>
                <c:pt idx="41">
                  <c:v>2.0648967551622377E-2</c:v>
                </c:pt>
                <c:pt idx="42">
                  <c:v>9.1040462427745661E-2</c:v>
                </c:pt>
                <c:pt idx="43">
                  <c:v>2.9139072847682135E-2</c:v>
                </c:pt>
                <c:pt idx="44">
                  <c:v>-3.3462033462033469E-2</c:v>
                </c:pt>
                <c:pt idx="45">
                  <c:v>7.9893475366179523E-3</c:v>
                </c:pt>
                <c:pt idx="46">
                  <c:v>-5.0198150594451763E-2</c:v>
                </c:pt>
                <c:pt idx="47">
                  <c:v>-0.10570236439499303</c:v>
                </c:pt>
                <c:pt idx="48">
                  <c:v>1.8662519440124425E-2</c:v>
                </c:pt>
                <c:pt idx="49">
                  <c:v>2.4427480916030531E-2</c:v>
                </c:pt>
                <c:pt idx="50">
                  <c:v>-4.4709388971684305E-3</c:v>
                </c:pt>
                <c:pt idx="51">
                  <c:v>-2.9940119760479056E-2</c:v>
                </c:pt>
                <c:pt idx="52">
                  <c:v>1.6975308641975273E-2</c:v>
                </c:pt>
                <c:pt idx="53">
                  <c:v>-1.9726858877086473E-2</c:v>
                </c:pt>
                <c:pt idx="54">
                  <c:v>-6.1919504643962453E-3</c:v>
                </c:pt>
                <c:pt idx="55">
                  <c:v>5.9190031152647871E-2</c:v>
                </c:pt>
                <c:pt idx="56">
                  <c:v>-3.5294117647058809E-2</c:v>
                </c:pt>
                <c:pt idx="57">
                  <c:v>1.67682926829269E-2</c:v>
                </c:pt>
                <c:pt idx="58">
                  <c:v>-3.1484257871064458E-2</c:v>
                </c:pt>
                <c:pt idx="59">
                  <c:v>2.1671826625387025E-2</c:v>
                </c:pt>
                <c:pt idx="60">
                  <c:v>-3.7878787878787845E-2</c:v>
                </c:pt>
                <c:pt idx="61">
                  <c:v>3.464566929133861E-2</c:v>
                </c:pt>
                <c:pt idx="62">
                  <c:v>1.5220700152207112E-2</c:v>
                </c:pt>
                <c:pt idx="63">
                  <c:v>3.2983508245877147E-2</c:v>
                </c:pt>
                <c:pt idx="64">
                  <c:v>-3.338171262699563E-2</c:v>
                </c:pt>
                <c:pt idx="65">
                  <c:v>1.5015015015014122E-3</c:v>
                </c:pt>
                <c:pt idx="66">
                  <c:v>-5.3973013493253341E-2</c:v>
                </c:pt>
                <c:pt idx="67">
                  <c:v>-3.6450079239302657E-2</c:v>
                </c:pt>
                <c:pt idx="68">
                  <c:v>-7.2697368421052677E-2</c:v>
                </c:pt>
                <c:pt idx="69">
                  <c:v>-1.8091521816246847E-2</c:v>
                </c:pt>
                <c:pt idx="70">
                  <c:v>0</c:v>
                </c:pt>
                <c:pt idx="71">
                  <c:v>-2.0592485549132955E-2</c:v>
                </c:pt>
                <c:pt idx="72">
                  <c:v>-1.1434894872740631E-2</c:v>
                </c:pt>
                <c:pt idx="73">
                  <c:v>2.0149253731343242E-2</c:v>
                </c:pt>
                <c:pt idx="74">
                  <c:v>-3.8771031455742455E-2</c:v>
                </c:pt>
                <c:pt idx="75">
                  <c:v>2.2831050228310446E-2</c:v>
                </c:pt>
                <c:pt idx="76">
                  <c:v>-5.1711309523809534E-2</c:v>
                </c:pt>
                <c:pt idx="77">
                  <c:v>2.0007846214201708E-2</c:v>
                </c:pt>
              </c:numCache>
            </c:numRef>
          </c:xVal>
          <c:yVal>
            <c:numRef>
              <c:f>Sheet8!$D$2:$D$86</c:f>
              <c:numCache>
                <c:formatCode>General</c:formatCode>
                <c:ptCount val="85"/>
                <c:pt idx="0">
                  <c:v>7.655502392344582E-3</c:v>
                </c:pt>
                <c:pt idx="1">
                  <c:v>-7.1225071225071712E-3</c:v>
                </c:pt>
                <c:pt idx="2">
                  <c:v>-1.1477761836441891E-2</c:v>
                </c:pt>
                <c:pt idx="3">
                  <c:v>9.6758587324630163E-4</c:v>
                </c:pt>
                <c:pt idx="4">
                  <c:v>1.1116481391976851E-2</c:v>
                </c:pt>
                <c:pt idx="5">
                  <c:v>-4.7801147227533036E-3</c:v>
                </c:pt>
                <c:pt idx="6">
                  <c:v>2.3054755043227626E-2</c:v>
                </c:pt>
                <c:pt idx="7">
                  <c:v>-3.755868544600971E-3</c:v>
                </c:pt>
                <c:pt idx="8">
                  <c:v>1.7436380772855697E-2</c:v>
                </c:pt>
                <c:pt idx="9">
                  <c:v>4.1685965724873597E-3</c:v>
                </c:pt>
                <c:pt idx="10">
                  <c:v>-1.2453874538745358E-2</c:v>
                </c:pt>
                <c:pt idx="11">
                  <c:v>3.7365716954693706E-3</c:v>
                </c:pt>
                <c:pt idx="12">
                  <c:v>-3.0246626337831595E-2</c:v>
                </c:pt>
                <c:pt idx="13">
                  <c:v>1.3435700575815668E-2</c:v>
                </c:pt>
                <c:pt idx="14">
                  <c:v>-8.5227272727272929E-3</c:v>
                </c:pt>
                <c:pt idx="15">
                  <c:v>2.8653295128939771E-3</c:v>
                </c:pt>
                <c:pt idx="16">
                  <c:v>8.0952380952381553E-3</c:v>
                </c:pt>
                <c:pt idx="17">
                  <c:v>5.1960321209258975E-3</c:v>
                </c:pt>
                <c:pt idx="18">
                  <c:v>1.6447368421052655E-2</c:v>
                </c:pt>
                <c:pt idx="19">
                  <c:v>7.8594544613961315E-3</c:v>
                </c:pt>
                <c:pt idx="20">
                  <c:v>4.5871559633028358E-3</c:v>
                </c:pt>
                <c:pt idx="21">
                  <c:v>-2.100456621004565E-2</c:v>
                </c:pt>
                <c:pt idx="22">
                  <c:v>-7.9291044776119701E-3</c:v>
                </c:pt>
                <c:pt idx="23">
                  <c:v>-3.8081805359661547E-2</c:v>
                </c:pt>
                <c:pt idx="24">
                  <c:v>-2.6881720430107503E-2</c:v>
                </c:pt>
                <c:pt idx="25">
                  <c:v>-3.3651431441486745E-2</c:v>
                </c:pt>
                <c:pt idx="26">
                  <c:v>1.7151767151767139E-2</c:v>
                </c:pt>
                <c:pt idx="27">
                  <c:v>4.1389882473173323E-2</c:v>
                </c:pt>
                <c:pt idx="28">
                  <c:v>1.4720314033365156E-3</c:v>
                </c:pt>
                <c:pt idx="29">
                  <c:v>-1.4698677119059367E-3</c:v>
                </c:pt>
                <c:pt idx="30">
                  <c:v>9.8135426889101041E-4</c:v>
                </c:pt>
                <c:pt idx="31">
                  <c:v>-9.3137254901960453E-3</c:v>
                </c:pt>
                <c:pt idx="32">
                  <c:v>-9.896091044037103E-4</c:v>
                </c:pt>
                <c:pt idx="33">
                  <c:v>6.4388311045071589E-3</c:v>
                </c:pt>
                <c:pt idx="34">
                  <c:v>-1.9685039370078705E-3</c:v>
                </c:pt>
                <c:pt idx="35">
                  <c:v>-2.9585798816568198E-3</c:v>
                </c:pt>
                <c:pt idx="36">
                  <c:v>-8.9020771513352859E-3</c:v>
                </c:pt>
                <c:pt idx="37">
                  <c:v>4.4910179640718084E-3</c:v>
                </c:pt>
                <c:pt idx="38">
                  <c:v>-9.9354197714851544E-4</c:v>
                </c:pt>
                <c:pt idx="39">
                  <c:v>9.4480358030830658E-3</c:v>
                </c:pt>
                <c:pt idx="40">
                  <c:v>-1.9704433497537144E-3</c:v>
                </c:pt>
                <c:pt idx="41">
                  <c:v>3.4057255676209319E-2</c:v>
                </c:pt>
                <c:pt idx="42">
                  <c:v>8.591885441527447E-3</c:v>
                </c:pt>
                <c:pt idx="43">
                  <c:v>2.8395646000946462E-2</c:v>
                </c:pt>
                <c:pt idx="44">
                  <c:v>-1.3805798435342798E-2</c:v>
                </c:pt>
                <c:pt idx="45">
                  <c:v>-5.1329911339244028E-3</c:v>
                </c:pt>
                <c:pt idx="46">
                  <c:v>-1.4071294559099279E-3</c:v>
                </c:pt>
                <c:pt idx="47">
                  <c:v>-5.8713010803194021E-2</c:v>
                </c:pt>
                <c:pt idx="48">
                  <c:v>-1.5968063872255467E-2</c:v>
                </c:pt>
                <c:pt idx="49">
                  <c:v>-9.4827586206896575E-2</c:v>
                </c:pt>
                <c:pt idx="50">
                  <c:v>1.6806722689075571E-2</c:v>
                </c:pt>
                <c:pt idx="51">
                  <c:v>-3.0303030303030276E-2</c:v>
                </c:pt>
                <c:pt idx="52">
                  <c:v>-5.3409090909090962E-2</c:v>
                </c:pt>
                <c:pt idx="53">
                  <c:v>2.1608643457383003E-2</c:v>
                </c:pt>
                <c:pt idx="54">
                  <c:v>7.0505287896591717E-3</c:v>
                </c:pt>
                <c:pt idx="55">
                  <c:v>-8.3430571761960337E-2</c:v>
                </c:pt>
                <c:pt idx="56">
                  <c:v>-0.15276893698281346</c:v>
                </c:pt>
                <c:pt idx="57">
                  <c:v>2.4793388429751984E-2</c:v>
                </c:pt>
                <c:pt idx="58">
                  <c:v>-3.2258064516129004E-2</c:v>
                </c:pt>
                <c:pt idx="59">
                  <c:v>-0.10606060606060608</c:v>
                </c:pt>
                <c:pt idx="60">
                  <c:v>0.11694915254237293</c:v>
                </c:pt>
                <c:pt idx="61">
                  <c:v>0.13429438543247341</c:v>
                </c:pt>
                <c:pt idx="62">
                  <c:v>6.020066889632103E-2</c:v>
                </c:pt>
                <c:pt idx="63">
                  <c:v>-6.9400630914826511E-2</c:v>
                </c:pt>
                <c:pt idx="64">
                  <c:v>-2.3728813559321993E-2</c:v>
                </c:pt>
                <c:pt idx="65">
                  <c:v>-2.7777777777777679E-3</c:v>
                </c:pt>
                <c:pt idx="66">
                  <c:v>-9.6100278551532026E-2</c:v>
                </c:pt>
                <c:pt idx="67">
                  <c:v>-3.8520801232665658E-2</c:v>
                </c:pt>
                <c:pt idx="68">
                  <c:v>5.689102564102555E-2</c:v>
                </c:pt>
                <c:pt idx="69">
                  <c:v>9.8559514783926883E-3</c:v>
                </c:pt>
                <c:pt idx="70">
                  <c:v>1.8768768768768762E-2</c:v>
                </c:pt>
                <c:pt idx="71">
                  <c:v>-6.6322770817980325E-3</c:v>
                </c:pt>
                <c:pt idx="72">
                  <c:v>5.1928783382789279E-2</c:v>
                </c:pt>
                <c:pt idx="73">
                  <c:v>-4.5839210155148136E-2</c:v>
                </c:pt>
                <c:pt idx="74">
                  <c:v>-7.3909830007390376E-4</c:v>
                </c:pt>
                <c:pt idx="75">
                  <c:v>-2.9585798816568198E-3</c:v>
                </c:pt>
                <c:pt idx="76">
                  <c:v>-9.0504451038575628E-2</c:v>
                </c:pt>
                <c:pt idx="77">
                  <c:v>-2.3654159869494262E-2</c:v>
                </c:pt>
              </c:numCache>
            </c:numRef>
          </c:yVal>
        </c:ser>
        <c:axId val="129543168"/>
        <c:axId val="129557248"/>
      </c:scatterChart>
      <c:valAx>
        <c:axId val="129543168"/>
        <c:scaling>
          <c:orientation val="minMax"/>
        </c:scaling>
        <c:axPos val="b"/>
        <c:numFmt formatCode="General" sourceLinked="1"/>
        <c:tickLblPos val="nextTo"/>
        <c:crossAx val="129557248"/>
        <c:crosses val="autoZero"/>
        <c:crossBetween val="midCat"/>
      </c:valAx>
      <c:valAx>
        <c:axId val="129557248"/>
        <c:scaling>
          <c:orientation val="minMax"/>
        </c:scaling>
        <c:axPos val="l"/>
        <c:majorGridlines/>
        <c:numFmt formatCode="General" sourceLinked="1"/>
        <c:tickLblPos val="nextTo"/>
        <c:crossAx val="129543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66675</xdr:rowOff>
    </xdr:from>
    <xdr:to>
      <xdr:col>17</xdr:col>
      <xdr:colOff>180975</xdr:colOff>
      <xdr:row>36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685799</xdr:colOff>
      <xdr:row>40</xdr:row>
      <xdr:rowOff>0</xdr:rowOff>
    </xdr:from>
    <xdr:to>
      <xdr:col>16</xdr:col>
      <xdr:colOff>85725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19050</xdr:rowOff>
    </xdr:from>
    <xdr:to>
      <xdr:col>15</xdr:col>
      <xdr:colOff>571500</xdr:colOff>
      <xdr:row>38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142874</xdr:rowOff>
    </xdr:from>
    <xdr:to>
      <xdr:col>13</xdr:col>
      <xdr:colOff>419100</xdr:colOff>
      <xdr:row>29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4</xdr:row>
      <xdr:rowOff>161924</xdr:rowOff>
    </xdr:from>
    <xdr:to>
      <xdr:col>22</xdr:col>
      <xdr:colOff>9525</xdr:colOff>
      <xdr:row>28</xdr:row>
      <xdr:rowOff>161924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30</xdr:row>
      <xdr:rowOff>19049</xdr:rowOff>
    </xdr:from>
    <xdr:to>
      <xdr:col>21</xdr:col>
      <xdr:colOff>152400</xdr:colOff>
      <xdr:row>55</xdr:row>
      <xdr:rowOff>66674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5</xdr:row>
      <xdr:rowOff>142875</xdr:rowOff>
    </xdr:from>
    <xdr:to>
      <xdr:col>25</xdr:col>
      <xdr:colOff>390525</xdr:colOff>
      <xdr:row>27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</xdr:colOff>
      <xdr:row>29</xdr:row>
      <xdr:rowOff>19049</xdr:rowOff>
    </xdr:from>
    <xdr:to>
      <xdr:col>26</xdr:col>
      <xdr:colOff>561975</xdr:colOff>
      <xdr:row>52</xdr:row>
      <xdr:rowOff>28574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638174</xdr:colOff>
      <xdr:row>53</xdr:row>
      <xdr:rowOff>9524</xdr:rowOff>
    </xdr:from>
    <xdr:to>
      <xdr:col>27</xdr:col>
      <xdr:colOff>409574</xdr:colOff>
      <xdr:row>73</xdr:row>
      <xdr:rowOff>76199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58" workbookViewId="0">
      <selection activeCell="B95" sqref="B95"/>
    </sheetView>
  </sheetViews>
  <sheetFormatPr defaultRowHeight="13.5"/>
  <cols>
    <col min="1" max="1" width="14.375" customWidth="1"/>
    <col min="4" max="4" width="12" customWidth="1"/>
    <col min="5" max="5" width="15" customWidth="1"/>
    <col min="6" max="6" width="11.75" customWidth="1"/>
    <col min="7" max="7" width="15" customWidth="1"/>
    <col min="8" max="8" width="14.125" customWidth="1"/>
  </cols>
  <sheetData>
    <row r="1" spans="1:8">
      <c r="B1" t="s">
        <v>0</v>
      </c>
      <c r="C1" t="s">
        <v>1</v>
      </c>
      <c r="D1" s="3" t="s">
        <v>4</v>
      </c>
      <c r="E1" t="s">
        <v>20</v>
      </c>
      <c r="F1" t="s">
        <v>2</v>
      </c>
      <c r="G1" t="s">
        <v>3</v>
      </c>
      <c r="H1" t="s">
        <v>5</v>
      </c>
    </row>
    <row r="2" spans="1:8">
      <c r="A2" s="1">
        <v>40280</v>
      </c>
      <c r="B2">
        <v>988.84</v>
      </c>
      <c r="C2" s="2">
        <v>3695</v>
      </c>
      <c r="D2" s="3">
        <v>2090</v>
      </c>
      <c r="E2">
        <v>2.6999999999999995E-4</v>
      </c>
    </row>
    <row r="3" spans="1:8">
      <c r="A3" s="1">
        <v>40287</v>
      </c>
      <c r="B3">
        <v>978.2</v>
      </c>
      <c r="C3" s="2">
        <v>3570</v>
      </c>
      <c r="D3" s="3">
        <v>2106</v>
      </c>
      <c r="E3">
        <v>2.5538461538461538E-4</v>
      </c>
      <c r="F3">
        <f>(B3/B2)-1</f>
        <v>-1.0760082520933634E-2</v>
      </c>
      <c r="G3">
        <f t="shared" ref="G3:H18" si="0">(C3/C2)-1</f>
        <v>-3.3829499323410062E-2</v>
      </c>
      <c r="H3">
        <f t="shared" si="0"/>
        <v>7.655502392344582E-3</v>
      </c>
    </row>
    <row r="4" spans="1:8">
      <c r="A4" s="1">
        <v>40294</v>
      </c>
      <c r="B4">
        <v>987.04</v>
      </c>
      <c r="C4" s="2">
        <v>3665</v>
      </c>
      <c r="D4" s="3">
        <v>2091</v>
      </c>
      <c r="E4">
        <v>2.5730769230769232E-4</v>
      </c>
      <c r="F4">
        <f t="shared" ref="F4:F67" si="1">(B4/B3)-1</f>
        <v>9.0370067470864068E-3</v>
      </c>
      <c r="G4">
        <f t="shared" si="0"/>
        <v>2.6610644257702987E-2</v>
      </c>
      <c r="H4">
        <f t="shared" si="0"/>
        <v>-7.1225071225071712E-3</v>
      </c>
    </row>
    <row r="5" spans="1:8">
      <c r="A5" s="1">
        <v>40301</v>
      </c>
      <c r="B5">
        <v>931.74</v>
      </c>
      <c r="C5" s="2">
        <v>3480</v>
      </c>
      <c r="D5" s="3">
        <v>2067</v>
      </c>
      <c r="E5">
        <v>2.5019230769230766E-4</v>
      </c>
      <c r="F5">
        <f t="shared" si="1"/>
        <v>-5.6026098233100896E-2</v>
      </c>
      <c r="G5">
        <f t="shared" si="0"/>
        <v>-5.0477489768076422E-2</v>
      </c>
      <c r="H5">
        <f t="shared" si="0"/>
        <v>-1.1477761836441891E-2</v>
      </c>
    </row>
    <row r="6" spans="1:8">
      <c r="A6" s="1">
        <v>40308</v>
      </c>
      <c r="B6">
        <v>936.45</v>
      </c>
      <c r="C6" s="2">
        <v>3530</v>
      </c>
      <c r="D6" s="3">
        <v>2069</v>
      </c>
      <c r="E6">
        <v>2.5519230769230767E-4</v>
      </c>
      <c r="F6">
        <f t="shared" si="1"/>
        <v>5.0550582780604092E-3</v>
      </c>
      <c r="G6">
        <f t="shared" si="0"/>
        <v>1.4367816091954033E-2</v>
      </c>
      <c r="H6">
        <f t="shared" si="0"/>
        <v>9.6758587324630163E-4</v>
      </c>
    </row>
    <row r="7" spans="1:8">
      <c r="A7" s="1">
        <v>40315</v>
      </c>
      <c r="B7">
        <v>879.69</v>
      </c>
      <c r="C7" s="2">
        <v>3355</v>
      </c>
      <c r="D7" s="3">
        <v>2092</v>
      </c>
      <c r="E7">
        <v>2.5057692307692308E-4</v>
      </c>
      <c r="F7">
        <f t="shared" si="1"/>
        <v>-6.061188531154893E-2</v>
      </c>
      <c r="G7">
        <f t="shared" si="0"/>
        <v>-4.9575070821529788E-2</v>
      </c>
      <c r="H7">
        <f t="shared" si="0"/>
        <v>1.1116481391976851E-2</v>
      </c>
    </row>
    <row r="8" spans="1:8">
      <c r="A8" s="1">
        <v>40322</v>
      </c>
      <c r="B8">
        <v>878.52</v>
      </c>
      <c r="C8" s="2">
        <v>3300</v>
      </c>
      <c r="D8" s="3">
        <v>2082</v>
      </c>
      <c r="E8">
        <v>2.4557692307692307E-4</v>
      </c>
      <c r="F8">
        <f t="shared" si="1"/>
        <v>-1.3300139821983414E-3</v>
      </c>
      <c r="G8">
        <f t="shared" si="0"/>
        <v>-1.6393442622950838E-2</v>
      </c>
      <c r="H8">
        <f t="shared" si="0"/>
        <v>-4.7801147227533036E-3</v>
      </c>
    </row>
    <row r="9" spans="1:8">
      <c r="A9" s="1">
        <v>40329</v>
      </c>
      <c r="B9">
        <v>890.16</v>
      </c>
      <c r="C9" s="2">
        <v>3345</v>
      </c>
      <c r="D9" s="3">
        <v>2130</v>
      </c>
      <c r="E9">
        <v>2.4692307692307692E-4</v>
      </c>
      <c r="F9">
        <f t="shared" si="1"/>
        <v>1.3249556071574853E-2</v>
      </c>
      <c r="G9">
        <f t="shared" si="0"/>
        <v>1.3636363636363669E-2</v>
      </c>
      <c r="H9">
        <f t="shared" si="0"/>
        <v>2.3054755043227626E-2</v>
      </c>
    </row>
    <row r="10" spans="1:8">
      <c r="A10" s="1">
        <v>40336</v>
      </c>
      <c r="B10">
        <v>866.44</v>
      </c>
      <c r="C10" s="2">
        <v>3215</v>
      </c>
      <c r="D10" s="3">
        <v>2122</v>
      </c>
      <c r="E10">
        <v>2.346153846153846E-4</v>
      </c>
      <c r="F10">
        <f t="shared" si="1"/>
        <v>-2.6646894940235422E-2</v>
      </c>
      <c r="G10">
        <f t="shared" si="0"/>
        <v>-3.8863976083707064E-2</v>
      </c>
      <c r="H10">
        <f t="shared" si="0"/>
        <v>-3.755868544600971E-3</v>
      </c>
    </row>
    <row r="11" spans="1:8">
      <c r="A11" s="1">
        <v>40343</v>
      </c>
      <c r="B11">
        <v>884.64</v>
      </c>
      <c r="C11" s="2">
        <v>3240</v>
      </c>
      <c r="D11" s="3">
        <v>2159</v>
      </c>
      <c r="E11">
        <v>2.3673076923076927E-4</v>
      </c>
      <c r="F11">
        <f t="shared" si="1"/>
        <v>2.1005493744517656E-2</v>
      </c>
      <c r="G11">
        <f t="shared" si="0"/>
        <v>7.7760497667185291E-3</v>
      </c>
      <c r="H11">
        <f t="shared" si="0"/>
        <v>1.7436380772855697E-2</v>
      </c>
    </row>
    <row r="12" spans="1:8">
      <c r="A12" s="1">
        <v>40350</v>
      </c>
      <c r="B12">
        <v>867.3</v>
      </c>
      <c r="C12" s="2">
        <v>3135</v>
      </c>
      <c r="D12" s="3">
        <v>2168</v>
      </c>
      <c r="E12">
        <v>2.346153846153846E-4</v>
      </c>
      <c r="F12">
        <f t="shared" si="1"/>
        <v>-1.9601193705914288E-2</v>
      </c>
      <c r="G12">
        <f t="shared" si="0"/>
        <v>-3.240740740740744E-2</v>
      </c>
      <c r="H12">
        <f t="shared" si="0"/>
        <v>4.1685965724873597E-3</v>
      </c>
    </row>
    <row r="13" spans="1:8">
      <c r="A13" s="1">
        <v>40357</v>
      </c>
      <c r="B13">
        <v>830.98</v>
      </c>
      <c r="C13" s="2">
        <v>3020</v>
      </c>
      <c r="D13" s="3">
        <v>2141</v>
      </c>
      <c r="E13">
        <v>2.2307692307692306E-4</v>
      </c>
      <c r="F13">
        <f t="shared" si="1"/>
        <v>-4.1877089818978419E-2</v>
      </c>
      <c r="G13">
        <f t="shared" si="0"/>
        <v>-3.6682615629984094E-2</v>
      </c>
      <c r="H13">
        <f t="shared" si="0"/>
        <v>-1.2453874538745358E-2</v>
      </c>
    </row>
    <row r="14" spans="1:8">
      <c r="A14" s="1">
        <v>40364</v>
      </c>
      <c r="B14">
        <v>861.21</v>
      </c>
      <c r="C14" s="2">
        <v>3120</v>
      </c>
      <c r="D14" s="3">
        <v>2149</v>
      </c>
      <c r="E14">
        <v>2.1538461538461541E-4</v>
      </c>
      <c r="F14">
        <f t="shared" si="1"/>
        <v>3.6378733543526831E-2</v>
      </c>
      <c r="G14">
        <f t="shared" si="0"/>
        <v>3.3112582781456901E-2</v>
      </c>
      <c r="H14">
        <f t="shared" si="0"/>
        <v>3.7365716954693706E-3</v>
      </c>
    </row>
    <row r="15" spans="1:8">
      <c r="A15" s="1">
        <v>40371</v>
      </c>
      <c r="B15">
        <v>840.58</v>
      </c>
      <c r="C15" s="2">
        <v>3135</v>
      </c>
      <c r="D15" s="3">
        <v>2084</v>
      </c>
      <c r="E15">
        <v>2.1673076923076924E-4</v>
      </c>
      <c r="F15">
        <f t="shared" si="1"/>
        <v>-2.3954668431625303E-2</v>
      </c>
      <c r="G15">
        <f t="shared" si="0"/>
        <v>4.8076923076922906E-3</v>
      </c>
      <c r="H15">
        <f t="shared" si="0"/>
        <v>-3.0246626337831595E-2</v>
      </c>
    </row>
    <row r="16" spans="1:8">
      <c r="A16" s="1">
        <v>40378</v>
      </c>
      <c r="B16">
        <v>841.29</v>
      </c>
      <c r="C16" s="2">
        <v>3085</v>
      </c>
      <c r="D16" s="3">
        <v>2112</v>
      </c>
      <c r="E16">
        <v>2.1057692307692308E-4</v>
      </c>
      <c r="F16">
        <f t="shared" si="1"/>
        <v>8.4465488115337273E-4</v>
      </c>
      <c r="G16">
        <f t="shared" si="0"/>
        <v>-1.5948963317384379E-2</v>
      </c>
      <c r="H16">
        <f t="shared" si="0"/>
        <v>1.3435700575815668E-2</v>
      </c>
    </row>
    <row r="17" spans="1:8">
      <c r="A17" s="1">
        <v>40385</v>
      </c>
      <c r="B17">
        <v>849.5</v>
      </c>
      <c r="C17" s="2">
        <v>3050</v>
      </c>
      <c r="D17" s="3">
        <v>2094</v>
      </c>
      <c r="E17">
        <v>2.0692307692307693E-4</v>
      </c>
      <c r="F17">
        <f t="shared" si="1"/>
        <v>9.7588227602849464E-3</v>
      </c>
      <c r="G17">
        <f t="shared" si="0"/>
        <v>-1.1345218800648316E-2</v>
      </c>
      <c r="H17">
        <f t="shared" si="0"/>
        <v>-8.5227272727272929E-3</v>
      </c>
    </row>
    <row r="18" spans="1:8">
      <c r="A18" s="1">
        <v>40392</v>
      </c>
      <c r="B18">
        <v>861.17</v>
      </c>
      <c r="C18" s="2">
        <v>3115</v>
      </c>
      <c r="D18" s="3">
        <v>2100</v>
      </c>
      <c r="E18">
        <v>2.0423076923076924E-4</v>
      </c>
      <c r="F18">
        <f t="shared" si="1"/>
        <v>1.3737492642730942E-2</v>
      </c>
      <c r="G18">
        <f t="shared" si="0"/>
        <v>2.1311475409836023E-2</v>
      </c>
      <c r="H18">
        <f t="shared" si="0"/>
        <v>2.8653295128939771E-3</v>
      </c>
    </row>
    <row r="19" spans="1:8">
      <c r="A19" s="1">
        <v>40399</v>
      </c>
      <c r="B19">
        <v>831.24</v>
      </c>
      <c r="C19" s="2">
        <v>3030</v>
      </c>
      <c r="D19" s="3">
        <v>2117</v>
      </c>
      <c r="E19">
        <v>1.9884615384615386E-4</v>
      </c>
      <c r="F19">
        <f t="shared" si="1"/>
        <v>-3.4755042558379801E-2</v>
      </c>
      <c r="G19">
        <f t="shared" ref="G19:G80" si="2">(C19/C18)-1</f>
        <v>-2.7287319422150902E-2</v>
      </c>
      <c r="H19">
        <f t="shared" ref="H19:H80" si="3">(D19/D18)-1</f>
        <v>8.0952380952381553E-3</v>
      </c>
    </row>
    <row r="20" spans="1:8">
      <c r="A20" s="1">
        <v>40406</v>
      </c>
      <c r="B20">
        <v>829.59</v>
      </c>
      <c r="C20" s="2">
        <v>3030</v>
      </c>
      <c r="D20" s="3">
        <v>2128</v>
      </c>
      <c r="E20">
        <v>1.8653846153846154E-4</v>
      </c>
      <c r="F20">
        <f t="shared" si="1"/>
        <v>-1.9849862855492173E-3</v>
      </c>
      <c r="G20">
        <f t="shared" si="2"/>
        <v>0</v>
      </c>
      <c r="H20">
        <f t="shared" si="3"/>
        <v>5.1960321209258975E-3</v>
      </c>
    </row>
    <row r="21" spans="1:8">
      <c r="A21" s="1">
        <v>40413</v>
      </c>
      <c r="B21">
        <v>819.62</v>
      </c>
      <c r="C21" s="2">
        <v>2941</v>
      </c>
      <c r="D21" s="3">
        <v>2163</v>
      </c>
      <c r="E21">
        <v>1.85E-4</v>
      </c>
      <c r="F21">
        <f t="shared" si="1"/>
        <v>-1.2017984787666247E-2</v>
      </c>
      <c r="G21">
        <f t="shared" si="2"/>
        <v>-2.9372937293729362E-2</v>
      </c>
      <c r="H21">
        <f t="shared" si="3"/>
        <v>1.6447368421052655E-2</v>
      </c>
    </row>
    <row r="22" spans="1:8">
      <c r="A22" s="1">
        <v>40420</v>
      </c>
      <c r="B22">
        <v>823.7</v>
      </c>
      <c r="C22" s="2">
        <v>2909</v>
      </c>
      <c r="D22" s="3">
        <v>2180</v>
      </c>
      <c r="E22">
        <v>2.0192307692307694E-4</v>
      </c>
      <c r="F22">
        <f t="shared" si="1"/>
        <v>4.9779165954955129E-3</v>
      </c>
      <c r="G22">
        <f t="shared" si="2"/>
        <v>-1.0880652839170391E-2</v>
      </c>
      <c r="H22">
        <f t="shared" si="3"/>
        <v>7.8594544613961315E-3</v>
      </c>
    </row>
    <row r="23" spans="1:8">
      <c r="A23" s="1">
        <v>40427</v>
      </c>
      <c r="B23">
        <v>833.72</v>
      </c>
      <c r="C23" s="2">
        <v>2951</v>
      </c>
      <c r="D23" s="3">
        <v>2190</v>
      </c>
      <c r="E23">
        <v>2.2634615384615385E-4</v>
      </c>
      <c r="F23">
        <f t="shared" si="1"/>
        <v>1.216462304236976E-2</v>
      </c>
      <c r="G23">
        <f t="shared" si="2"/>
        <v>1.4437951185974462E-2</v>
      </c>
      <c r="H23">
        <f t="shared" si="3"/>
        <v>4.5871559633028358E-3</v>
      </c>
    </row>
    <row r="24" spans="1:8">
      <c r="A24" s="1">
        <v>40434</v>
      </c>
      <c r="B24">
        <v>852.09</v>
      </c>
      <c r="C24" s="2">
        <v>3085</v>
      </c>
      <c r="D24" s="3">
        <v>2144</v>
      </c>
      <c r="E24">
        <v>2.1865384615384615E-4</v>
      </c>
      <c r="F24">
        <f t="shared" si="1"/>
        <v>2.2033776327783805E-2</v>
      </c>
      <c r="G24">
        <f t="shared" si="2"/>
        <v>4.540833615723483E-2</v>
      </c>
      <c r="H24">
        <f t="shared" si="3"/>
        <v>-2.100456621004565E-2</v>
      </c>
    </row>
    <row r="25" spans="1:8">
      <c r="A25" s="1">
        <v>40441</v>
      </c>
      <c r="B25">
        <v>838.41</v>
      </c>
      <c r="C25" s="2">
        <v>3060</v>
      </c>
      <c r="D25" s="3">
        <v>2127</v>
      </c>
      <c r="E25">
        <v>2.0500000000000002E-4</v>
      </c>
      <c r="F25">
        <f t="shared" si="1"/>
        <v>-1.6054642115269635E-2</v>
      </c>
      <c r="G25">
        <f t="shared" si="2"/>
        <v>-8.1037277147487652E-3</v>
      </c>
      <c r="H25">
        <f t="shared" si="3"/>
        <v>-7.9291044776119701E-3</v>
      </c>
    </row>
    <row r="26" spans="1:8">
      <c r="A26" s="1">
        <v>40448</v>
      </c>
      <c r="B26">
        <v>829.97</v>
      </c>
      <c r="C26" s="2">
        <v>2983</v>
      </c>
      <c r="D26" s="3">
        <v>2046</v>
      </c>
      <c r="E26">
        <v>1.9211538461538463E-4</v>
      </c>
      <c r="F26">
        <f t="shared" si="1"/>
        <v>-1.0066673823069805E-2</v>
      </c>
      <c r="G26">
        <f t="shared" si="2"/>
        <v>-2.5163398692810479E-2</v>
      </c>
      <c r="H26">
        <f t="shared" si="3"/>
        <v>-3.8081805359661547E-2</v>
      </c>
    </row>
    <row r="27" spans="1:8">
      <c r="A27" s="1">
        <v>40455</v>
      </c>
      <c r="B27">
        <v>839.44</v>
      </c>
      <c r="C27" s="2">
        <v>2895</v>
      </c>
      <c r="D27" s="3">
        <v>1991</v>
      </c>
      <c r="E27">
        <v>1.8134615384615384E-4</v>
      </c>
      <c r="F27">
        <f t="shared" si="1"/>
        <v>1.1410050965697582E-2</v>
      </c>
      <c r="G27">
        <f t="shared" si="2"/>
        <v>-2.9500502849480359E-2</v>
      </c>
      <c r="H27">
        <f t="shared" si="3"/>
        <v>-2.6881720430107503E-2</v>
      </c>
    </row>
    <row r="28" spans="1:8">
      <c r="A28" s="1">
        <v>40462</v>
      </c>
      <c r="B28">
        <v>826.38</v>
      </c>
      <c r="C28" s="2">
        <v>2894</v>
      </c>
      <c r="D28" s="3">
        <v>1924</v>
      </c>
      <c r="E28">
        <v>1.673076923076923E-4</v>
      </c>
      <c r="F28">
        <f t="shared" si="1"/>
        <v>-1.5557991041646901E-2</v>
      </c>
      <c r="G28">
        <f t="shared" si="2"/>
        <v>-3.4542314335062052E-4</v>
      </c>
      <c r="H28">
        <f t="shared" si="3"/>
        <v>-3.3651431441486745E-2</v>
      </c>
    </row>
    <row r="29" spans="1:8">
      <c r="A29" s="1">
        <v>40469</v>
      </c>
      <c r="B29">
        <v>824.88</v>
      </c>
      <c r="C29" s="2">
        <v>2926</v>
      </c>
      <c r="D29" s="3">
        <v>1957</v>
      </c>
      <c r="E29">
        <v>1.6884615384615384E-4</v>
      </c>
      <c r="F29">
        <f t="shared" si="1"/>
        <v>-1.8151455746751033E-3</v>
      </c>
      <c r="G29">
        <f t="shared" si="2"/>
        <v>1.1057360055286791E-2</v>
      </c>
      <c r="H29">
        <f t="shared" si="3"/>
        <v>1.7151767151767139E-2</v>
      </c>
    </row>
    <row r="30" spans="1:8">
      <c r="A30" s="1">
        <v>40476</v>
      </c>
      <c r="B30">
        <v>810.91</v>
      </c>
      <c r="C30" s="2">
        <v>2859</v>
      </c>
      <c r="D30" s="3">
        <v>2038</v>
      </c>
      <c r="E30">
        <v>1.7384615384615382E-4</v>
      </c>
      <c r="F30">
        <f t="shared" si="1"/>
        <v>-1.6935796721947449E-2</v>
      </c>
      <c r="G30">
        <f t="shared" si="2"/>
        <v>-2.2898154477101862E-2</v>
      </c>
      <c r="H30">
        <f t="shared" si="3"/>
        <v>4.1389882473173323E-2</v>
      </c>
    </row>
    <row r="31" spans="1:8">
      <c r="A31" s="1">
        <v>40483</v>
      </c>
      <c r="B31">
        <v>834.98</v>
      </c>
      <c r="C31" s="2">
        <v>2964</v>
      </c>
      <c r="D31" s="3">
        <v>2041</v>
      </c>
      <c r="E31">
        <v>1.8307692307692307E-4</v>
      </c>
      <c r="F31">
        <f t="shared" si="1"/>
        <v>2.9682702149437024E-2</v>
      </c>
      <c r="G31">
        <f t="shared" si="2"/>
        <v>3.6726128016788984E-2</v>
      </c>
      <c r="H31">
        <f t="shared" si="3"/>
        <v>1.4720314033365156E-3</v>
      </c>
    </row>
    <row r="32" spans="1:8">
      <c r="A32" s="1">
        <v>40490</v>
      </c>
      <c r="B32">
        <v>846.98</v>
      </c>
      <c r="C32" s="2">
        <v>3095</v>
      </c>
      <c r="D32" s="3">
        <v>2038</v>
      </c>
      <c r="E32">
        <v>1.8634615384615383E-4</v>
      </c>
      <c r="F32">
        <f t="shared" si="1"/>
        <v>1.4371601715011062E-2</v>
      </c>
      <c r="G32">
        <f t="shared" si="2"/>
        <v>4.4197031039136192E-2</v>
      </c>
      <c r="H32">
        <f t="shared" si="3"/>
        <v>-1.4698677119059367E-3</v>
      </c>
    </row>
    <row r="33" spans="1:8">
      <c r="A33" s="1">
        <v>40497</v>
      </c>
      <c r="B33">
        <v>869.52</v>
      </c>
      <c r="C33" s="2">
        <v>3265</v>
      </c>
      <c r="D33" s="3">
        <v>2040</v>
      </c>
      <c r="E33">
        <v>2.0326923076923077E-4</v>
      </c>
      <c r="F33">
        <f t="shared" si="1"/>
        <v>2.661219863515063E-2</v>
      </c>
      <c r="G33">
        <f t="shared" si="2"/>
        <v>5.4927302100161501E-2</v>
      </c>
      <c r="H33">
        <f t="shared" si="3"/>
        <v>9.8135426889101041E-4</v>
      </c>
    </row>
    <row r="34" spans="1:8">
      <c r="A34" s="1">
        <v>40504</v>
      </c>
      <c r="B34">
        <v>866.81</v>
      </c>
      <c r="C34" s="2">
        <v>3290</v>
      </c>
      <c r="D34" s="3">
        <v>2021</v>
      </c>
      <c r="E34">
        <v>2.1769230769230766E-4</v>
      </c>
      <c r="F34">
        <f t="shared" si="1"/>
        <v>-3.1166620664274669E-3</v>
      </c>
      <c r="G34">
        <f t="shared" si="2"/>
        <v>7.6569678407349961E-3</v>
      </c>
      <c r="H34">
        <f t="shared" si="3"/>
        <v>-9.3137254901960453E-3</v>
      </c>
    </row>
    <row r="35" spans="1:8">
      <c r="A35" s="1">
        <v>40511</v>
      </c>
      <c r="B35">
        <v>879.22</v>
      </c>
      <c r="C35" s="2">
        <v>3275</v>
      </c>
      <c r="D35" s="3">
        <v>2019</v>
      </c>
      <c r="E35">
        <v>2.2692307692307693E-4</v>
      </c>
      <c r="F35">
        <f t="shared" si="1"/>
        <v>1.4316862980353395E-2</v>
      </c>
      <c r="G35">
        <f t="shared" si="2"/>
        <v>-4.5592705167173397E-3</v>
      </c>
      <c r="H35">
        <f t="shared" si="3"/>
        <v>-9.896091044037103E-4</v>
      </c>
    </row>
    <row r="36" spans="1:8">
      <c r="A36" s="1">
        <v>40518</v>
      </c>
      <c r="B36">
        <v>888.22</v>
      </c>
      <c r="C36" s="2">
        <v>3230</v>
      </c>
      <c r="D36" s="3">
        <v>2032</v>
      </c>
      <c r="E36">
        <v>2.2173076923076923E-4</v>
      </c>
      <c r="F36">
        <f t="shared" si="1"/>
        <v>1.0236345852005169E-2</v>
      </c>
      <c r="G36">
        <f t="shared" si="2"/>
        <v>-1.3740458015267132E-2</v>
      </c>
      <c r="H36">
        <f t="shared" si="3"/>
        <v>6.4388311045071589E-3</v>
      </c>
    </row>
    <row r="37" spans="1:8">
      <c r="A37" s="1">
        <v>40525</v>
      </c>
      <c r="B37">
        <v>903.14</v>
      </c>
      <c r="C37" s="2">
        <v>3255</v>
      </c>
      <c r="D37" s="3">
        <v>2028</v>
      </c>
      <c r="E37">
        <v>2.3884615384615386E-4</v>
      </c>
      <c r="F37">
        <f t="shared" si="1"/>
        <v>1.6797640224268662E-2</v>
      </c>
      <c r="G37">
        <f t="shared" si="2"/>
        <v>7.7399380804954454E-3</v>
      </c>
      <c r="H37">
        <f t="shared" si="3"/>
        <v>-1.9685039370078705E-3</v>
      </c>
    </row>
    <row r="38" spans="1:8">
      <c r="A38" s="1">
        <v>40532</v>
      </c>
      <c r="B38">
        <v>901.66</v>
      </c>
      <c r="C38" s="2">
        <v>3225</v>
      </c>
      <c r="D38" s="3">
        <v>2022</v>
      </c>
      <c r="E38">
        <v>2.2711538461538464E-4</v>
      </c>
      <c r="F38">
        <f t="shared" si="1"/>
        <v>-1.6387271076466758E-3</v>
      </c>
      <c r="G38">
        <f t="shared" si="2"/>
        <v>-9.2165898617511122E-3</v>
      </c>
      <c r="H38">
        <f t="shared" si="3"/>
        <v>-2.9585798816568198E-3</v>
      </c>
    </row>
    <row r="39" spans="1:8">
      <c r="A39" s="1">
        <v>40539</v>
      </c>
      <c r="B39">
        <v>898.8</v>
      </c>
      <c r="C39" s="2">
        <v>3220</v>
      </c>
      <c r="D39" s="3">
        <v>2004</v>
      </c>
      <c r="E39">
        <v>2.2403846153846155E-4</v>
      </c>
      <c r="F39">
        <f t="shared" si="1"/>
        <v>-3.1719273340283793E-3</v>
      </c>
      <c r="G39">
        <f t="shared" si="2"/>
        <v>-1.5503875968991832E-3</v>
      </c>
      <c r="H39">
        <f t="shared" si="3"/>
        <v>-8.9020771513352859E-3</v>
      </c>
    </row>
    <row r="40" spans="1:8">
      <c r="A40" s="1">
        <v>40546</v>
      </c>
      <c r="B40">
        <v>926.42</v>
      </c>
      <c r="C40" s="2">
        <v>3455</v>
      </c>
      <c r="D40" s="3">
        <v>2013</v>
      </c>
      <c r="E40">
        <v>2.1673076923076924E-4</v>
      </c>
      <c r="F40">
        <f t="shared" si="1"/>
        <v>3.0729862038273215E-2</v>
      </c>
      <c r="G40">
        <f t="shared" si="2"/>
        <v>7.2981366459627273E-2</v>
      </c>
      <c r="H40">
        <f t="shared" si="3"/>
        <v>4.4910179640718084E-3</v>
      </c>
    </row>
    <row r="41" spans="1:8">
      <c r="A41" s="1">
        <v>40553</v>
      </c>
      <c r="B41">
        <v>930.31</v>
      </c>
      <c r="C41" s="2">
        <v>3550</v>
      </c>
      <c r="D41" s="3">
        <v>2011</v>
      </c>
      <c r="E41">
        <v>2.3076923076923076E-4</v>
      </c>
      <c r="F41">
        <f t="shared" si="1"/>
        <v>4.1989594352453974E-3</v>
      </c>
      <c r="G41">
        <f t="shared" si="2"/>
        <v>2.7496382054992718E-2</v>
      </c>
      <c r="H41">
        <f t="shared" si="3"/>
        <v>-9.9354197714851544E-4</v>
      </c>
    </row>
    <row r="42" spans="1:8">
      <c r="A42" s="1">
        <v>40560</v>
      </c>
      <c r="B42">
        <v>910.85</v>
      </c>
      <c r="C42" s="2">
        <v>3370</v>
      </c>
      <c r="D42" s="3">
        <v>2030</v>
      </c>
      <c r="E42">
        <v>2.3423076923076924E-4</v>
      </c>
      <c r="F42">
        <f t="shared" si="1"/>
        <v>-2.0917758596596725E-2</v>
      </c>
      <c r="G42">
        <f t="shared" si="2"/>
        <v>-5.070422535211272E-2</v>
      </c>
      <c r="H42">
        <f t="shared" si="3"/>
        <v>9.4480358030830658E-3</v>
      </c>
    </row>
    <row r="43" spans="1:8">
      <c r="A43" s="1">
        <v>40567</v>
      </c>
      <c r="B43">
        <v>919.69</v>
      </c>
      <c r="C43" s="2">
        <v>3390</v>
      </c>
      <c r="D43" s="3">
        <v>2026</v>
      </c>
      <c r="E43">
        <v>2.3788461538461539E-4</v>
      </c>
      <c r="F43">
        <f t="shared" si="1"/>
        <v>9.7052203985288354E-3</v>
      </c>
      <c r="G43">
        <f t="shared" si="2"/>
        <v>5.9347181008901906E-3</v>
      </c>
      <c r="H43">
        <f t="shared" si="3"/>
        <v>-1.9704433497537144E-3</v>
      </c>
    </row>
    <row r="44" spans="1:8">
      <c r="A44" s="1">
        <v>40574</v>
      </c>
      <c r="B44">
        <v>935.36</v>
      </c>
      <c r="C44" s="2">
        <v>3460</v>
      </c>
      <c r="D44" s="3">
        <v>2095</v>
      </c>
      <c r="E44">
        <v>2.346153846153846E-4</v>
      </c>
      <c r="F44">
        <f t="shared" si="1"/>
        <v>1.7038349878763404E-2</v>
      </c>
      <c r="G44">
        <f t="shared" si="2"/>
        <v>2.0648967551622377E-2</v>
      </c>
      <c r="H44">
        <f t="shared" si="3"/>
        <v>3.4057255676209319E-2</v>
      </c>
    </row>
    <row r="45" spans="1:8">
      <c r="A45" s="1">
        <v>40581</v>
      </c>
      <c r="B45">
        <v>946.63</v>
      </c>
      <c r="C45" s="2">
        <v>3775</v>
      </c>
      <c r="D45" s="3">
        <v>2113</v>
      </c>
      <c r="E45">
        <v>2.4846153846153849E-4</v>
      </c>
      <c r="F45">
        <f t="shared" si="1"/>
        <v>1.2048836811495045E-2</v>
      </c>
      <c r="G45">
        <f t="shared" si="2"/>
        <v>9.1040462427745661E-2</v>
      </c>
      <c r="H45">
        <f t="shared" si="3"/>
        <v>8.591885441527447E-3</v>
      </c>
    </row>
    <row r="46" spans="1:8">
      <c r="A46" s="1">
        <v>40588</v>
      </c>
      <c r="B46">
        <v>973.6</v>
      </c>
      <c r="C46" s="2">
        <v>3885</v>
      </c>
      <c r="D46" s="3">
        <v>2173</v>
      </c>
      <c r="E46">
        <v>2.523076923076923E-4</v>
      </c>
      <c r="F46">
        <f t="shared" si="1"/>
        <v>2.8490540126554276E-2</v>
      </c>
      <c r="G46">
        <f t="shared" si="2"/>
        <v>2.9139072847682135E-2</v>
      </c>
      <c r="H46">
        <f t="shared" si="3"/>
        <v>2.8395646000946462E-2</v>
      </c>
    </row>
    <row r="47" spans="1:8">
      <c r="A47" s="1">
        <v>40595</v>
      </c>
      <c r="B47">
        <v>941.93</v>
      </c>
      <c r="C47" s="2">
        <v>3755</v>
      </c>
      <c r="D47" s="3">
        <v>2143</v>
      </c>
      <c r="E47">
        <v>2.5346153846153845E-4</v>
      </c>
      <c r="F47">
        <f t="shared" si="1"/>
        <v>-3.2528759244042749E-2</v>
      </c>
      <c r="G47">
        <f t="shared" si="2"/>
        <v>-3.3462033462033469E-2</v>
      </c>
      <c r="H47">
        <f t="shared" si="3"/>
        <v>-1.3805798435342798E-2</v>
      </c>
    </row>
    <row r="48" spans="1:8">
      <c r="A48" s="1">
        <v>40602</v>
      </c>
      <c r="B48">
        <v>955.59</v>
      </c>
      <c r="C48" s="2">
        <v>3785</v>
      </c>
      <c r="D48" s="3">
        <v>2132</v>
      </c>
      <c r="E48">
        <v>2.4346153846153845E-4</v>
      </c>
      <c r="F48">
        <f t="shared" si="1"/>
        <v>1.4502139224783273E-2</v>
      </c>
      <c r="G48">
        <f t="shared" si="2"/>
        <v>7.9893475366179523E-3</v>
      </c>
      <c r="H48">
        <f t="shared" si="3"/>
        <v>-5.1329911339244028E-3</v>
      </c>
    </row>
    <row r="49" spans="1:8">
      <c r="A49" s="1">
        <v>40609</v>
      </c>
      <c r="B49">
        <v>915.51</v>
      </c>
      <c r="C49" s="2">
        <v>3595</v>
      </c>
      <c r="D49" s="3">
        <v>2129</v>
      </c>
      <c r="E49">
        <v>2.4403846153846153E-4</v>
      </c>
      <c r="F49">
        <f t="shared" si="1"/>
        <v>-4.1942674159419879E-2</v>
      </c>
      <c r="G49">
        <f t="shared" si="2"/>
        <v>-5.0198150594451763E-2</v>
      </c>
      <c r="H49">
        <f t="shared" si="3"/>
        <v>-1.4071294559099279E-3</v>
      </c>
    </row>
    <row r="50" spans="1:8">
      <c r="A50" s="1">
        <v>40616</v>
      </c>
      <c r="B50">
        <v>830.39</v>
      </c>
      <c r="C50" s="2">
        <v>3215</v>
      </c>
      <c r="D50" s="3">
        <v>2004</v>
      </c>
      <c r="E50">
        <v>2.3250000000000001E-4</v>
      </c>
      <c r="F50">
        <f t="shared" si="1"/>
        <v>-9.297549999453858E-2</v>
      </c>
      <c r="G50">
        <f t="shared" si="2"/>
        <v>-0.10570236439499303</v>
      </c>
      <c r="H50">
        <f t="shared" si="3"/>
        <v>-5.8713010803194021E-2</v>
      </c>
    </row>
    <row r="51" spans="1:8">
      <c r="A51" s="1">
        <v>40623</v>
      </c>
      <c r="B51">
        <v>857.38</v>
      </c>
      <c r="C51" s="2">
        <v>3275</v>
      </c>
      <c r="D51" s="3">
        <v>1972</v>
      </c>
      <c r="E51">
        <v>2.326923076923077E-4</v>
      </c>
      <c r="F51">
        <f t="shared" si="1"/>
        <v>3.2502799889208678E-2</v>
      </c>
      <c r="G51">
        <f t="shared" si="2"/>
        <v>1.8662519440124425E-2</v>
      </c>
      <c r="H51">
        <f t="shared" si="3"/>
        <v>-1.5968063872255467E-2</v>
      </c>
    </row>
    <row r="52" spans="1:8">
      <c r="A52" s="1">
        <v>40630</v>
      </c>
      <c r="B52">
        <v>862.62</v>
      </c>
      <c r="C52" s="2">
        <v>3355</v>
      </c>
      <c r="D52" s="3">
        <v>1785</v>
      </c>
      <c r="E52">
        <v>2.3865384615384618E-4</v>
      </c>
      <c r="F52">
        <f t="shared" si="1"/>
        <v>6.1116424455900376E-3</v>
      </c>
      <c r="G52">
        <f t="shared" si="2"/>
        <v>2.4427480916030531E-2</v>
      </c>
      <c r="H52">
        <f t="shared" si="3"/>
        <v>-9.4827586206896575E-2</v>
      </c>
    </row>
    <row r="53" spans="1:8">
      <c r="A53" s="1">
        <v>40637</v>
      </c>
      <c r="B53">
        <v>853.13</v>
      </c>
      <c r="C53" s="2">
        <v>3340</v>
      </c>
      <c r="D53" s="3">
        <v>1815</v>
      </c>
      <c r="E53">
        <v>2.4923076923076928E-4</v>
      </c>
      <c r="F53">
        <f t="shared" si="1"/>
        <v>-1.1001367925622008E-2</v>
      </c>
      <c r="G53">
        <f t="shared" si="2"/>
        <v>-4.4709388971684305E-3</v>
      </c>
      <c r="H53">
        <f t="shared" si="3"/>
        <v>1.6806722689075571E-2</v>
      </c>
    </row>
    <row r="54" spans="1:8">
      <c r="A54" s="1">
        <v>40644</v>
      </c>
      <c r="B54">
        <v>841.29</v>
      </c>
      <c r="C54" s="2">
        <v>3240</v>
      </c>
      <c r="D54" s="3">
        <v>1760</v>
      </c>
      <c r="E54">
        <v>2.5500000000000002E-4</v>
      </c>
      <c r="F54">
        <f t="shared" si="1"/>
        <v>-1.3878306940325658E-2</v>
      </c>
      <c r="G54">
        <f t="shared" si="2"/>
        <v>-2.9940119760479056E-2</v>
      </c>
      <c r="H54">
        <f t="shared" si="3"/>
        <v>-3.0303030303030276E-2</v>
      </c>
    </row>
    <row r="55" spans="1:8">
      <c r="A55" s="1">
        <v>40651</v>
      </c>
      <c r="B55">
        <v>842.18</v>
      </c>
      <c r="C55" s="2">
        <v>3295</v>
      </c>
      <c r="D55" s="3">
        <v>1666</v>
      </c>
      <c r="E55">
        <v>2.4249999999999999E-4</v>
      </c>
      <c r="F55">
        <f t="shared" si="1"/>
        <v>1.0578991786422964E-3</v>
      </c>
      <c r="G55">
        <f t="shared" si="2"/>
        <v>1.6975308641975273E-2</v>
      </c>
      <c r="H55">
        <f t="shared" si="3"/>
        <v>-5.3409090909090962E-2</v>
      </c>
    </row>
    <row r="56" spans="1:8">
      <c r="A56" s="1">
        <v>40658</v>
      </c>
      <c r="B56">
        <v>851.85</v>
      </c>
      <c r="C56" s="2">
        <v>3230</v>
      </c>
      <c r="D56" s="3">
        <v>1702</v>
      </c>
      <c r="E56">
        <v>2.3807692307692307E-4</v>
      </c>
      <c r="F56">
        <f t="shared" si="1"/>
        <v>1.1482105963095846E-2</v>
      </c>
      <c r="G56">
        <f t="shared" si="2"/>
        <v>-1.9726858877086473E-2</v>
      </c>
      <c r="H56">
        <f t="shared" si="3"/>
        <v>2.1608643457383003E-2</v>
      </c>
    </row>
    <row r="57" spans="1:8">
      <c r="A57" s="1">
        <v>40665</v>
      </c>
      <c r="B57">
        <v>856.5</v>
      </c>
      <c r="C57" s="2">
        <v>3210</v>
      </c>
      <c r="D57" s="3">
        <v>1714</v>
      </c>
      <c r="E57">
        <v>2.3442307692307695E-4</v>
      </c>
      <c r="F57">
        <f t="shared" si="1"/>
        <v>5.4587075189294065E-3</v>
      </c>
      <c r="G57">
        <f t="shared" si="2"/>
        <v>-6.1919504643962453E-3</v>
      </c>
      <c r="H57">
        <f t="shared" si="3"/>
        <v>7.0505287896591717E-3</v>
      </c>
    </row>
    <row r="58" spans="1:8">
      <c r="A58" s="1">
        <v>40672</v>
      </c>
      <c r="B58">
        <v>839.94</v>
      </c>
      <c r="C58" s="2">
        <v>3400</v>
      </c>
      <c r="D58" s="3">
        <v>1571</v>
      </c>
      <c r="E58">
        <v>2.2384615384615385E-4</v>
      </c>
      <c r="F58">
        <f t="shared" si="1"/>
        <v>-1.9334500875656691E-2</v>
      </c>
      <c r="G58">
        <f t="shared" si="2"/>
        <v>5.9190031152647871E-2</v>
      </c>
      <c r="H58">
        <f t="shared" si="3"/>
        <v>-8.3430571761960337E-2</v>
      </c>
    </row>
    <row r="59" spans="1:8">
      <c r="A59" s="1">
        <v>40679</v>
      </c>
      <c r="B59">
        <v>827.77</v>
      </c>
      <c r="C59" s="2">
        <v>3280</v>
      </c>
      <c r="D59" s="3">
        <v>1331</v>
      </c>
      <c r="E59">
        <v>2.2057692307692311E-4</v>
      </c>
      <c r="F59">
        <f t="shared" si="1"/>
        <v>-1.4489130175964982E-2</v>
      </c>
      <c r="G59">
        <f t="shared" si="2"/>
        <v>-3.5294117647058809E-2</v>
      </c>
      <c r="H59">
        <f t="shared" si="3"/>
        <v>-0.15276893698281346</v>
      </c>
    </row>
    <row r="60" spans="1:8">
      <c r="A60" s="1">
        <v>40686</v>
      </c>
      <c r="B60">
        <v>824.9</v>
      </c>
      <c r="C60" s="2">
        <v>3335</v>
      </c>
      <c r="D60" s="3">
        <v>1364</v>
      </c>
      <c r="E60">
        <v>2.2019230769230769E-4</v>
      </c>
      <c r="F60">
        <f t="shared" si="1"/>
        <v>-3.4671466711767573E-3</v>
      </c>
      <c r="G60">
        <f t="shared" si="2"/>
        <v>1.67682926829269E-2</v>
      </c>
      <c r="H60">
        <f t="shared" si="3"/>
        <v>2.4793388429751984E-2</v>
      </c>
    </row>
    <row r="61" spans="1:8">
      <c r="A61" s="1">
        <v>40693</v>
      </c>
      <c r="B61">
        <v>816.57</v>
      </c>
      <c r="C61" s="2">
        <v>3230</v>
      </c>
      <c r="D61" s="3">
        <v>1320</v>
      </c>
      <c r="E61">
        <v>2.192307692307692E-4</v>
      </c>
      <c r="F61">
        <f t="shared" si="1"/>
        <v>-1.0098193720450843E-2</v>
      </c>
      <c r="G61">
        <f t="shared" si="2"/>
        <v>-3.1484257871064458E-2</v>
      </c>
      <c r="H61">
        <f t="shared" si="3"/>
        <v>-3.2258064516129004E-2</v>
      </c>
    </row>
    <row r="62" spans="1:8">
      <c r="A62" s="1">
        <v>40700</v>
      </c>
      <c r="B62">
        <v>817.38</v>
      </c>
      <c r="C62" s="2">
        <v>3300</v>
      </c>
      <c r="D62" s="3">
        <v>1180</v>
      </c>
      <c r="E62">
        <v>2.1903846153846154E-4</v>
      </c>
      <c r="F62">
        <f t="shared" si="1"/>
        <v>9.9195414967478968E-4</v>
      </c>
      <c r="G62">
        <f t="shared" si="2"/>
        <v>2.1671826625387025E-2</v>
      </c>
      <c r="H62">
        <f t="shared" si="3"/>
        <v>-0.10606060606060608</v>
      </c>
    </row>
    <row r="63" spans="1:8">
      <c r="A63" s="1">
        <v>40707</v>
      </c>
      <c r="B63">
        <v>805.34</v>
      </c>
      <c r="C63" s="2">
        <v>3175</v>
      </c>
      <c r="D63" s="3">
        <v>1318</v>
      </c>
      <c r="E63">
        <v>2.1865384615384615E-4</v>
      </c>
      <c r="F63">
        <f t="shared" si="1"/>
        <v>-1.4729990946683258E-2</v>
      </c>
      <c r="G63">
        <f t="shared" si="2"/>
        <v>-3.7878787878787845E-2</v>
      </c>
      <c r="H63">
        <f t="shared" si="3"/>
        <v>0.11694915254237293</v>
      </c>
    </row>
    <row r="64" spans="1:8">
      <c r="A64" s="1">
        <v>40714</v>
      </c>
      <c r="B64">
        <v>833.2</v>
      </c>
      <c r="C64" s="2">
        <v>3285</v>
      </c>
      <c r="D64" s="3">
        <v>1495</v>
      </c>
      <c r="E64">
        <v>2.151923076923077E-4</v>
      </c>
      <c r="F64">
        <f t="shared" si="1"/>
        <v>3.4594084486055499E-2</v>
      </c>
      <c r="G64">
        <f t="shared" si="2"/>
        <v>3.464566929133861E-2</v>
      </c>
      <c r="H64">
        <f t="shared" si="3"/>
        <v>0.13429438543247341</v>
      </c>
    </row>
    <row r="65" spans="1:8">
      <c r="A65" s="1">
        <v>40721</v>
      </c>
      <c r="B65">
        <v>853.86</v>
      </c>
      <c r="C65" s="2">
        <v>3335</v>
      </c>
      <c r="D65" s="3">
        <v>1585</v>
      </c>
      <c r="E65">
        <v>2.1192307692307694E-4</v>
      </c>
      <c r="F65">
        <f t="shared" si="1"/>
        <v>2.4795967354776627E-2</v>
      </c>
      <c r="G65">
        <f t="shared" si="2"/>
        <v>1.5220700152207112E-2</v>
      </c>
      <c r="H65">
        <f t="shared" si="3"/>
        <v>6.020066889632103E-2</v>
      </c>
    </row>
    <row r="66" spans="1:8">
      <c r="A66" s="1">
        <v>40728</v>
      </c>
      <c r="B66">
        <v>874.34</v>
      </c>
      <c r="C66" s="2">
        <v>3445</v>
      </c>
      <c r="D66" s="3">
        <v>1475</v>
      </c>
      <c r="E66">
        <v>2.2346153846153843E-4</v>
      </c>
      <c r="F66">
        <f t="shared" si="1"/>
        <v>2.3985196636451045E-2</v>
      </c>
      <c r="G66">
        <f t="shared" si="2"/>
        <v>3.2983508245877147E-2</v>
      </c>
      <c r="H66">
        <f t="shared" si="3"/>
        <v>-6.9400630914826511E-2</v>
      </c>
    </row>
    <row r="67" spans="1:8">
      <c r="A67" s="1">
        <v>40735</v>
      </c>
      <c r="B67">
        <v>859.36</v>
      </c>
      <c r="C67" s="2">
        <v>3330</v>
      </c>
      <c r="D67" s="3">
        <v>1440</v>
      </c>
      <c r="E67">
        <v>2.2019230769230769E-4</v>
      </c>
      <c r="F67">
        <f t="shared" si="1"/>
        <v>-1.713292311915271E-2</v>
      </c>
      <c r="G67">
        <f t="shared" si="2"/>
        <v>-3.338171262699563E-2</v>
      </c>
      <c r="H67">
        <f t="shared" si="3"/>
        <v>-2.3728813559321993E-2</v>
      </c>
    </row>
    <row r="68" spans="1:8">
      <c r="A68" s="1">
        <v>40742</v>
      </c>
      <c r="B68">
        <v>868.81</v>
      </c>
      <c r="C68" s="2">
        <v>3335</v>
      </c>
      <c r="D68" s="3">
        <v>1436</v>
      </c>
      <c r="E68">
        <v>2.1134615384615384E-4</v>
      </c>
      <c r="F68">
        <f t="shared" ref="F68:F80" si="4">(B68/B67)-1</f>
        <v>1.0996555576242795E-2</v>
      </c>
      <c r="G68">
        <f t="shared" si="2"/>
        <v>1.5015015015014122E-3</v>
      </c>
      <c r="H68">
        <f t="shared" si="3"/>
        <v>-2.7777777777777679E-3</v>
      </c>
    </row>
    <row r="69" spans="1:8">
      <c r="A69" s="1">
        <v>40749</v>
      </c>
      <c r="B69">
        <v>841.37</v>
      </c>
      <c r="C69" s="2">
        <v>3155</v>
      </c>
      <c r="D69" s="3">
        <v>1298</v>
      </c>
      <c r="E69">
        <v>2.1211538461538462E-4</v>
      </c>
      <c r="F69">
        <f t="shared" si="4"/>
        <v>-3.1583430209136565E-2</v>
      </c>
      <c r="G69">
        <f t="shared" si="2"/>
        <v>-5.3973013493253341E-2</v>
      </c>
      <c r="H69">
        <f t="shared" si="3"/>
        <v>-9.6100278551532026E-2</v>
      </c>
    </row>
    <row r="70" spans="1:8">
      <c r="A70" s="1">
        <v>40756</v>
      </c>
      <c r="B70">
        <v>800.96</v>
      </c>
      <c r="C70" s="2">
        <v>3040</v>
      </c>
      <c r="D70" s="3">
        <v>1248</v>
      </c>
      <c r="E70">
        <v>2.1057692307692308E-4</v>
      </c>
      <c r="F70">
        <f t="shared" si="4"/>
        <v>-4.8028810154866375E-2</v>
      </c>
      <c r="G70">
        <f t="shared" si="2"/>
        <v>-3.6450079239302657E-2</v>
      </c>
      <c r="H70">
        <f t="shared" si="3"/>
        <v>-3.8520801232665658E-2</v>
      </c>
    </row>
    <row r="71" spans="1:8">
      <c r="A71" s="1">
        <v>40763</v>
      </c>
      <c r="B71">
        <v>768.19</v>
      </c>
      <c r="C71" s="2">
        <v>2819</v>
      </c>
      <c r="D71" s="3">
        <v>1319</v>
      </c>
      <c r="E71">
        <v>1.9730769230769232E-4</v>
      </c>
      <c r="F71">
        <f t="shared" si="4"/>
        <v>-4.0913403915301627E-2</v>
      </c>
      <c r="G71">
        <f t="shared" si="2"/>
        <v>-7.2697368421052677E-2</v>
      </c>
      <c r="H71">
        <f t="shared" si="3"/>
        <v>5.689102564102555E-2</v>
      </c>
    </row>
    <row r="72" spans="1:8">
      <c r="A72" s="1">
        <v>40770</v>
      </c>
      <c r="B72">
        <v>751.69</v>
      </c>
      <c r="C72" s="2">
        <v>2768</v>
      </c>
      <c r="D72" s="3">
        <v>1332</v>
      </c>
      <c r="E72">
        <v>2.0423076923076924E-4</v>
      </c>
      <c r="F72">
        <f t="shared" si="4"/>
        <v>-2.1479061169762725E-2</v>
      </c>
      <c r="G72">
        <f t="shared" si="2"/>
        <v>-1.8091521816246847E-2</v>
      </c>
      <c r="H72">
        <f t="shared" si="3"/>
        <v>9.8559514783926883E-3</v>
      </c>
    </row>
    <row r="73" spans="1:8">
      <c r="A73" s="1">
        <v>40777</v>
      </c>
      <c r="B73">
        <v>756.07</v>
      </c>
      <c r="C73" s="2">
        <v>2768</v>
      </c>
      <c r="D73" s="3">
        <v>1357</v>
      </c>
      <c r="E73">
        <v>1.9461538461538463E-4</v>
      </c>
      <c r="F73">
        <f t="shared" si="4"/>
        <v>5.8268701193311401E-3</v>
      </c>
      <c r="G73">
        <f t="shared" si="2"/>
        <v>0</v>
      </c>
      <c r="H73">
        <f t="shared" si="3"/>
        <v>1.8768768768768762E-2</v>
      </c>
    </row>
    <row r="74" spans="1:8">
      <c r="A74" s="1">
        <v>40784</v>
      </c>
      <c r="B74">
        <v>769.78</v>
      </c>
      <c r="C74" s="2">
        <v>2711</v>
      </c>
      <c r="D74" s="3">
        <v>1348</v>
      </c>
      <c r="E74">
        <v>2.0076923076923077E-4</v>
      </c>
      <c r="F74">
        <f t="shared" si="4"/>
        <v>1.8133241631065777E-2</v>
      </c>
      <c r="G74">
        <f t="shared" si="2"/>
        <v>-2.0592485549132955E-2</v>
      </c>
      <c r="H74">
        <f t="shared" si="3"/>
        <v>-6.6322770817980325E-3</v>
      </c>
    </row>
    <row r="75" spans="1:8">
      <c r="A75" s="1">
        <v>40791</v>
      </c>
      <c r="B75">
        <v>755.7</v>
      </c>
      <c r="C75" s="2">
        <v>2680</v>
      </c>
      <c r="D75" s="3">
        <v>1418</v>
      </c>
      <c r="E75">
        <v>1.940384615384615E-4</v>
      </c>
      <c r="F75">
        <f t="shared" si="4"/>
        <v>-1.8290940268648082E-2</v>
      </c>
      <c r="G75">
        <f t="shared" si="2"/>
        <v>-1.1434894872740631E-2</v>
      </c>
      <c r="H75">
        <f t="shared" si="3"/>
        <v>5.1928783382789279E-2</v>
      </c>
    </row>
    <row r="76" spans="1:8">
      <c r="A76" s="1">
        <v>40798</v>
      </c>
      <c r="B76">
        <v>768.13</v>
      </c>
      <c r="C76" s="2">
        <v>2734</v>
      </c>
      <c r="D76" s="3">
        <v>1353</v>
      </c>
      <c r="E76">
        <v>1.9173076923076923E-4</v>
      </c>
      <c r="F76">
        <f t="shared" si="4"/>
        <v>1.644832605531299E-2</v>
      </c>
      <c r="G76">
        <f t="shared" si="2"/>
        <v>2.0149253731343242E-2</v>
      </c>
      <c r="H76">
        <f t="shared" si="3"/>
        <v>-4.5839210155148136E-2</v>
      </c>
    </row>
    <row r="77" spans="1:8">
      <c r="A77" s="1">
        <v>40805</v>
      </c>
      <c r="B77">
        <v>744.54</v>
      </c>
      <c r="C77" s="2">
        <v>2628</v>
      </c>
      <c r="D77" s="3">
        <v>1352</v>
      </c>
      <c r="E77">
        <v>1.9384615384615385E-4</v>
      </c>
      <c r="F77">
        <f t="shared" si="4"/>
        <v>-3.0710947365680363E-2</v>
      </c>
      <c r="G77">
        <f t="shared" si="2"/>
        <v>-3.8771031455742455E-2</v>
      </c>
      <c r="H77">
        <f t="shared" si="3"/>
        <v>-7.3909830007390376E-4</v>
      </c>
    </row>
    <row r="78" spans="1:8">
      <c r="A78" s="1">
        <v>40812</v>
      </c>
      <c r="B78">
        <v>761.17</v>
      </c>
      <c r="C78" s="2">
        <v>2688</v>
      </c>
      <c r="D78" s="3">
        <v>1348</v>
      </c>
      <c r="E78">
        <v>1.8903846153846154E-4</v>
      </c>
      <c r="F78">
        <f t="shared" si="4"/>
        <v>2.2335938969027858E-2</v>
      </c>
      <c r="G78">
        <f t="shared" si="2"/>
        <v>2.2831050228310446E-2</v>
      </c>
      <c r="H78">
        <f t="shared" si="3"/>
        <v>-2.9585798816568198E-3</v>
      </c>
    </row>
    <row r="79" spans="1:8">
      <c r="A79" s="1">
        <v>40819</v>
      </c>
      <c r="B79">
        <v>741.55</v>
      </c>
      <c r="C79" s="2">
        <v>2549</v>
      </c>
      <c r="D79" s="3">
        <v>1226</v>
      </c>
      <c r="E79">
        <v>1.9846153846153847E-4</v>
      </c>
      <c r="F79">
        <f t="shared" si="4"/>
        <v>-2.5776107833992423E-2</v>
      </c>
      <c r="G79">
        <f t="shared" si="2"/>
        <v>-5.1711309523809534E-2</v>
      </c>
      <c r="H79">
        <f t="shared" si="3"/>
        <v>-9.0504451038575628E-2</v>
      </c>
    </row>
    <row r="80" spans="1:8">
      <c r="A80" s="1">
        <v>40826</v>
      </c>
      <c r="B80">
        <v>753.44</v>
      </c>
      <c r="C80" s="2">
        <v>2600</v>
      </c>
      <c r="D80">
        <v>1197</v>
      </c>
      <c r="E80">
        <v>1.8961538461538462E-4</v>
      </c>
      <c r="F80">
        <f t="shared" si="4"/>
        <v>1.6033982873710606E-2</v>
      </c>
      <c r="G80">
        <f t="shared" si="2"/>
        <v>2.0007846214201708E-2</v>
      </c>
      <c r="H80">
        <f t="shared" si="3"/>
        <v>-2.3654159869494262E-2</v>
      </c>
    </row>
    <row r="81" spans="1:8">
      <c r="A81" t="s">
        <v>6</v>
      </c>
      <c r="B81">
        <f>AVERAGE(B2:B80)</f>
        <v>855.80151898734164</v>
      </c>
      <c r="C81">
        <f>AVERAGE(C2:C80)</f>
        <v>3192.493670886076</v>
      </c>
      <c r="D81">
        <f>AVERAGE(D2:D80)</f>
        <v>1844.3037974683543</v>
      </c>
      <c r="E81">
        <f>AVERAGE(E2:E80)</f>
        <v>2.1959347614410911E-4</v>
      </c>
      <c r="F81">
        <f>AVERAGE(F3:F80)</f>
        <v>-3.1802915606486417E-3</v>
      </c>
      <c r="G81">
        <f>AVERAGE(G3:G80)</f>
        <v>-3.9264203059691961E-3</v>
      </c>
      <c r="H81">
        <f>AVERAGE(H3:H80)</f>
        <v>-6.2208658463358104E-3</v>
      </c>
    </row>
    <row r="82" spans="1:8">
      <c r="A82" t="s">
        <v>7</v>
      </c>
      <c r="B82">
        <f>STDEV(B2:B80)</f>
        <v>58.055986132943325</v>
      </c>
      <c r="C82">
        <f>STDEV(C2:C80)</f>
        <v>290.3828098243427</v>
      </c>
      <c r="D82">
        <f>STDEV(D2:D80)</f>
        <v>332.75618064075843</v>
      </c>
      <c r="E82">
        <f>STDEV(E2:E80)</f>
        <v>2.3387193200093447E-5</v>
      </c>
      <c r="F82">
        <f>STDEV(F3:F80)</f>
        <v>2.43919652790303E-2</v>
      </c>
      <c r="G82">
        <f>STDEV(G3:G80)</f>
        <v>3.387694236240358E-2</v>
      </c>
      <c r="H82">
        <f>STDEV(H3:H80)</f>
        <v>4.2279542356545255E-2</v>
      </c>
    </row>
    <row r="83" spans="1:8">
      <c r="A83" t="s">
        <v>8</v>
      </c>
      <c r="B83">
        <f>SKEW(B2:B80)</f>
        <v>0.20477144763744426</v>
      </c>
      <c r="C83">
        <f>SKEW(C2:C80)</f>
        <v>-2.9580395662457747E-2</v>
      </c>
      <c r="D83">
        <f>SKEW(D2:D80)</f>
        <v>-0.77201545068386712</v>
      </c>
      <c r="E83">
        <f>SKEW(E2:E80)</f>
        <v>-0.16870490387979475</v>
      </c>
      <c r="F83">
        <f>SKEW(F3:F80)</f>
        <v>-0.93426312952378143</v>
      </c>
      <c r="G83">
        <f>SKEW(G3:G80)</f>
        <v>1.6283442542945774E-2</v>
      </c>
      <c r="H83">
        <f>SKEW(H3:H80)</f>
        <v>-0.27467747171139223</v>
      </c>
    </row>
    <row r="84" spans="1:8">
      <c r="A84" t="s">
        <v>9</v>
      </c>
      <c r="B84">
        <f>KURT(B2:B80)+3</f>
        <v>2.9435485734403457</v>
      </c>
      <c r="C84">
        <f t="shared" ref="C84:H84" si="5">KURT(C2:C80)+3</f>
        <v>2.9108325549759906</v>
      </c>
      <c r="D84">
        <f t="shared" si="5"/>
        <v>1.9078615389192413</v>
      </c>
      <c r="E84">
        <f t="shared" ref="E84" si="6">KURT(E2:E80)+3</f>
        <v>2.3524328100720204</v>
      </c>
      <c r="F84">
        <f t="shared" si="5"/>
        <v>4.3584387480806228</v>
      </c>
      <c r="G84">
        <f t="shared" si="5"/>
        <v>3.549284943305071</v>
      </c>
      <c r="H84">
        <f t="shared" si="5"/>
        <v>6.4223751658649126</v>
      </c>
    </row>
    <row r="85" spans="1:8">
      <c r="A85" t="s">
        <v>10</v>
      </c>
      <c r="B85">
        <f>MEDIAN(B2:B80)</f>
        <v>851.85</v>
      </c>
      <c r="C85">
        <f t="shared" ref="C85:D85" si="7">MEDIAN(C2:C80)</f>
        <v>3230</v>
      </c>
      <c r="D85">
        <f t="shared" si="7"/>
        <v>2022</v>
      </c>
      <c r="E85">
        <f t="shared" ref="E85" si="8">MEDIAN(E2:E80)</f>
        <v>2.2019230769230769E-4</v>
      </c>
      <c r="F85">
        <f>MEDIAN(F3:F80)</f>
        <v>9.183045154140812E-4</v>
      </c>
      <c r="G85">
        <f>MEDIAN(G3:G80)</f>
        <v>-3.0106632470338068E-3</v>
      </c>
      <c r="H85">
        <f>MEDIAN(H3:H80)</f>
        <v>-1.4384985839079323E-3</v>
      </c>
    </row>
    <row r="86" spans="1:8">
      <c r="A86" t="s">
        <v>11</v>
      </c>
      <c r="B86">
        <f>QUARTILE(B2:B80,3)-QUARTILE(B2:B80,1)</f>
        <v>59.355000000000018</v>
      </c>
      <c r="C86">
        <f t="shared" ref="C86:H86" si="9">QUARTILE(C2:C80,3)-QUARTILE(C2:C80,1)</f>
        <v>317.5</v>
      </c>
      <c r="D86">
        <f t="shared" si="9"/>
        <v>618</v>
      </c>
      <c r="E86">
        <f t="shared" ref="E86" si="10">QUARTILE(E2:E80,3)-QUARTILE(E2:E80,1)</f>
        <v>3.4711538461538473E-5</v>
      </c>
      <c r="F86">
        <f t="shared" si="9"/>
        <v>3.1255661915799177E-2</v>
      </c>
      <c r="G86">
        <f t="shared" si="9"/>
        <v>4.9501730053411769E-2</v>
      </c>
      <c r="H86">
        <f t="shared" si="9"/>
        <v>2.8979438838292265E-2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>
      <selection activeCell="D83" sqref="D83"/>
    </sheetView>
  </sheetViews>
  <sheetFormatPr defaultRowHeight="13.5"/>
  <cols>
    <col min="1" max="1" width="14.625" customWidth="1"/>
  </cols>
  <sheetData>
    <row r="1" spans="1:4">
      <c r="B1" t="s">
        <v>1</v>
      </c>
    </row>
    <row r="2" spans="1:4">
      <c r="A2" s="1">
        <v>40280</v>
      </c>
      <c r="B2" s="2">
        <v>3695</v>
      </c>
      <c r="C2">
        <f>LN(B2)</f>
        <v>8.2147358333823028</v>
      </c>
    </row>
    <row r="3" spans="1:4">
      <c r="A3" s="1">
        <v>40287</v>
      </c>
      <c r="B3" s="2">
        <v>3570</v>
      </c>
      <c r="C3">
        <f t="shared" ref="C3:C66" si="0">LN(B3)</f>
        <v>8.1803208747736846</v>
      </c>
      <c r="D3">
        <f>C3-C2</f>
        <v>-3.4414958608618207E-2</v>
      </c>
    </row>
    <row r="4" spans="1:4">
      <c r="A4" s="1">
        <v>40294</v>
      </c>
      <c r="B4" s="2">
        <v>3665</v>
      </c>
      <c r="C4">
        <f t="shared" si="0"/>
        <v>8.2065836143207527</v>
      </c>
      <c r="D4">
        <f t="shared" ref="D4:D67" si="1">C4-C3</f>
        <v>2.6262739547068037E-2</v>
      </c>
    </row>
    <row r="5" spans="1:4">
      <c r="A5" s="1">
        <v>40301</v>
      </c>
      <c r="B5" s="2">
        <v>3480</v>
      </c>
      <c r="C5">
        <f t="shared" si="0"/>
        <v>8.1547875727685195</v>
      </c>
      <c r="D5">
        <f t="shared" si="1"/>
        <v>-5.1796041552233163E-2</v>
      </c>
    </row>
    <row r="6" spans="1:4">
      <c r="A6" s="1">
        <v>40308</v>
      </c>
      <c r="B6" s="2">
        <v>3530</v>
      </c>
      <c r="C6">
        <f t="shared" si="0"/>
        <v>8.1690531499273433</v>
      </c>
      <c r="D6">
        <f t="shared" si="1"/>
        <v>1.4265577158823817E-2</v>
      </c>
    </row>
    <row r="7" spans="1:4">
      <c r="A7" s="1">
        <v>40315</v>
      </c>
      <c r="B7" s="2">
        <v>3355</v>
      </c>
      <c r="C7">
        <f t="shared" si="0"/>
        <v>8.1182070494057825</v>
      </c>
      <c r="D7">
        <f t="shared" si="1"/>
        <v>-5.08461005215608E-2</v>
      </c>
    </row>
    <row r="8" spans="1:4">
      <c r="A8" s="1">
        <v>40322</v>
      </c>
      <c r="B8" s="2">
        <v>3300</v>
      </c>
      <c r="C8">
        <f t="shared" si="0"/>
        <v>8.1016777474545716</v>
      </c>
      <c r="D8">
        <f t="shared" si="1"/>
        <v>-1.652930195121094E-2</v>
      </c>
    </row>
    <row r="9" spans="1:4">
      <c r="A9" s="1">
        <v>40329</v>
      </c>
      <c r="B9" s="2">
        <v>3345</v>
      </c>
      <c r="C9">
        <f t="shared" si="0"/>
        <v>8.1152219725623294</v>
      </c>
      <c r="D9">
        <f t="shared" si="1"/>
        <v>1.3544225107757768E-2</v>
      </c>
    </row>
    <row r="10" spans="1:4">
      <c r="A10" s="1">
        <v>40336</v>
      </c>
      <c r="B10" s="2">
        <v>3215</v>
      </c>
      <c r="C10">
        <f t="shared" si="0"/>
        <v>8.0755826366717205</v>
      </c>
      <c r="D10">
        <f t="shared" si="1"/>
        <v>-3.9639335890608862E-2</v>
      </c>
    </row>
    <row r="11" spans="1:4">
      <c r="A11" s="1">
        <v>40343</v>
      </c>
      <c r="B11" s="2">
        <v>3240</v>
      </c>
      <c r="C11">
        <f t="shared" si="0"/>
        <v>8.0833286087863758</v>
      </c>
      <c r="D11">
        <f t="shared" si="1"/>
        <v>7.7459721146553306E-3</v>
      </c>
    </row>
    <row r="12" spans="1:4">
      <c r="A12" s="1">
        <v>40350</v>
      </c>
      <c r="B12" s="2">
        <v>3135</v>
      </c>
      <c r="C12">
        <f t="shared" si="0"/>
        <v>8.0503844530670214</v>
      </c>
      <c r="D12">
        <f t="shared" si="1"/>
        <v>-3.2944155719354384E-2</v>
      </c>
    </row>
    <row r="13" spans="1:4">
      <c r="A13" s="1">
        <v>40357</v>
      </c>
      <c r="B13" s="2">
        <v>3020</v>
      </c>
      <c r="C13">
        <f t="shared" si="0"/>
        <v>8.0130121103689156</v>
      </c>
      <c r="D13">
        <f t="shared" si="1"/>
        <v>-3.7372342698105854E-2</v>
      </c>
    </row>
    <row r="14" spans="1:4">
      <c r="A14" s="1">
        <v>40364</v>
      </c>
      <c r="B14" s="2">
        <v>3120</v>
      </c>
      <c r="C14">
        <f t="shared" si="0"/>
        <v>8.0455882808035284</v>
      </c>
      <c r="D14">
        <f t="shared" si="1"/>
        <v>3.2576170434612806E-2</v>
      </c>
    </row>
    <row r="15" spans="1:4">
      <c r="A15" s="1">
        <v>40371</v>
      </c>
      <c r="B15" s="2">
        <v>3135</v>
      </c>
      <c r="C15">
        <f t="shared" si="0"/>
        <v>8.0503844530670214</v>
      </c>
      <c r="D15">
        <f t="shared" si="1"/>
        <v>4.7961722634930481E-3</v>
      </c>
    </row>
    <row r="16" spans="1:4">
      <c r="A16" s="1">
        <v>40378</v>
      </c>
      <c r="B16" s="2">
        <v>3085</v>
      </c>
      <c r="C16">
        <f t="shared" si="0"/>
        <v>8.0343069363394886</v>
      </c>
      <c r="D16">
        <f t="shared" si="1"/>
        <v>-1.6077516727532881E-2</v>
      </c>
    </row>
    <row r="17" spans="1:4">
      <c r="A17" s="1">
        <v>40385</v>
      </c>
      <c r="B17" s="2">
        <v>3050</v>
      </c>
      <c r="C17">
        <f t="shared" si="0"/>
        <v>8.0228968696014569</v>
      </c>
      <c r="D17">
        <f t="shared" si="1"/>
        <v>-1.1410066738031688E-2</v>
      </c>
    </row>
    <row r="18" spans="1:4">
      <c r="A18" s="1">
        <v>40392</v>
      </c>
      <c r="B18" s="2">
        <v>3115</v>
      </c>
      <c r="C18">
        <f t="shared" si="0"/>
        <v>8.0439844312215527</v>
      </c>
      <c r="D18">
        <f t="shared" si="1"/>
        <v>2.108756162009584E-2</v>
      </c>
    </row>
    <row r="19" spans="1:4">
      <c r="A19" s="1">
        <v>40399</v>
      </c>
      <c r="B19" s="2">
        <v>3030</v>
      </c>
      <c r="C19">
        <f t="shared" si="0"/>
        <v>8.0163178985034147</v>
      </c>
      <c r="D19">
        <f t="shared" si="1"/>
        <v>-2.7666532718138015E-2</v>
      </c>
    </row>
    <row r="20" spans="1:4">
      <c r="A20" s="1">
        <v>40406</v>
      </c>
      <c r="B20" s="2">
        <v>3030</v>
      </c>
      <c r="C20">
        <f t="shared" si="0"/>
        <v>8.0163178985034147</v>
      </c>
      <c r="D20">
        <f t="shared" si="1"/>
        <v>0</v>
      </c>
    </row>
    <row r="21" spans="1:4">
      <c r="A21" s="1">
        <v>40413</v>
      </c>
      <c r="B21" s="2">
        <v>2941</v>
      </c>
      <c r="C21">
        <f t="shared" si="0"/>
        <v>7.9865049385539955</v>
      </c>
      <c r="D21">
        <f t="shared" si="1"/>
        <v>-2.9812959949419238E-2</v>
      </c>
    </row>
    <row r="22" spans="1:4">
      <c r="A22" s="1">
        <v>40420</v>
      </c>
      <c r="B22" s="2">
        <v>2909</v>
      </c>
      <c r="C22">
        <f t="shared" si="0"/>
        <v>7.9755646584952018</v>
      </c>
      <c r="D22">
        <f t="shared" si="1"/>
        <v>-1.0940280058793661E-2</v>
      </c>
    </row>
    <row r="23" spans="1:4">
      <c r="A23" s="1">
        <v>40427</v>
      </c>
      <c r="B23" s="2">
        <v>2951</v>
      </c>
      <c r="C23">
        <f t="shared" si="0"/>
        <v>7.9898993749429392</v>
      </c>
      <c r="D23">
        <f t="shared" si="1"/>
        <v>1.4334716447737428E-2</v>
      </c>
    </row>
    <row r="24" spans="1:4">
      <c r="A24" s="1">
        <v>40434</v>
      </c>
      <c r="B24" s="2">
        <v>3085</v>
      </c>
      <c r="C24">
        <f t="shared" si="0"/>
        <v>8.0343069363394886</v>
      </c>
      <c r="D24">
        <f t="shared" si="1"/>
        <v>4.4407561396549333E-2</v>
      </c>
    </row>
    <row r="25" spans="1:4">
      <c r="A25" s="1">
        <v>40441</v>
      </c>
      <c r="B25" s="2">
        <v>3060</v>
      </c>
      <c r="C25">
        <f t="shared" si="0"/>
        <v>8.0261701949464257</v>
      </c>
      <c r="D25">
        <f t="shared" si="1"/>
        <v>-8.1367413930628629E-3</v>
      </c>
    </row>
    <row r="26" spans="1:4">
      <c r="A26" s="1">
        <v>40448</v>
      </c>
      <c r="B26" s="2">
        <v>2983</v>
      </c>
      <c r="C26">
        <f t="shared" si="0"/>
        <v>8.000684784514748</v>
      </c>
      <c r="D26">
        <f t="shared" si="1"/>
        <v>-2.5485410431677735E-2</v>
      </c>
    </row>
    <row r="27" spans="1:4">
      <c r="A27" s="1">
        <v>40455</v>
      </c>
      <c r="B27" s="2">
        <v>2895</v>
      </c>
      <c r="C27">
        <f t="shared" si="0"/>
        <v>7.9707403900070952</v>
      </c>
      <c r="D27">
        <f t="shared" si="1"/>
        <v>-2.9944394507652738E-2</v>
      </c>
    </row>
    <row r="28" spans="1:4">
      <c r="A28" s="1">
        <v>40462</v>
      </c>
      <c r="B28" s="2">
        <v>2894</v>
      </c>
      <c r="C28">
        <f t="shared" si="0"/>
        <v>7.9703949071914293</v>
      </c>
      <c r="D28">
        <f t="shared" si="1"/>
        <v>-3.4548281566593175E-4</v>
      </c>
    </row>
    <row r="29" spans="1:4">
      <c r="A29" s="1">
        <v>40469</v>
      </c>
      <c r="B29" s="2">
        <v>2926</v>
      </c>
      <c r="C29">
        <f t="shared" si="0"/>
        <v>7.9813915815800698</v>
      </c>
      <c r="D29">
        <f t="shared" si="1"/>
        <v>1.0996674388640493E-2</v>
      </c>
    </row>
    <row r="30" spans="1:4">
      <c r="A30" s="1">
        <v>40476</v>
      </c>
      <c r="B30" s="2">
        <v>2859</v>
      </c>
      <c r="C30">
        <f t="shared" si="0"/>
        <v>7.9582271923223118</v>
      </c>
      <c r="D30">
        <f t="shared" si="1"/>
        <v>-2.3164389257757989E-2</v>
      </c>
    </row>
    <row r="31" spans="1:4">
      <c r="A31" s="1">
        <v>40483</v>
      </c>
      <c r="B31" s="2">
        <v>2964</v>
      </c>
      <c r="C31">
        <f t="shared" si="0"/>
        <v>7.9942949864159774</v>
      </c>
      <c r="D31">
        <f t="shared" si="1"/>
        <v>3.6067794093665562E-2</v>
      </c>
    </row>
    <row r="32" spans="1:4">
      <c r="A32" s="1">
        <v>40490</v>
      </c>
      <c r="B32" s="2">
        <v>3095</v>
      </c>
      <c r="C32">
        <f t="shared" si="0"/>
        <v>8.0375431851186967</v>
      </c>
      <c r="D32">
        <f t="shared" si="1"/>
        <v>4.3248198702719343E-2</v>
      </c>
    </row>
    <row r="33" spans="1:4">
      <c r="A33" s="1">
        <v>40497</v>
      </c>
      <c r="B33" s="2">
        <v>3265</v>
      </c>
      <c r="C33">
        <f t="shared" si="0"/>
        <v>8.0910150417105307</v>
      </c>
      <c r="D33">
        <f t="shared" si="1"/>
        <v>5.3471856591833955E-2</v>
      </c>
    </row>
    <row r="34" spans="1:4">
      <c r="A34" s="1">
        <v>40504</v>
      </c>
      <c r="B34" s="2">
        <v>3290</v>
      </c>
      <c r="C34">
        <f t="shared" si="0"/>
        <v>8.0986428437594178</v>
      </c>
      <c r="D34">
        <f t="shared" si="1"/>
        <v>7.6278020488871334E-3</v>
      </c>
    </row>
    <row r="35" spans="1:4">
      <c r="A35" s="1">
        <v>40511</v>
      </c>
      <c r="B35" s="2">
        <v>3275</v>
      </c>
      <c r="C35">
        <f t="shared" si="0"/>
        <v>8.0940731480693522</v>
      </c>
      <c r="D35">
        <f t="shared" si="1"/>
        <v>-4.5696956900656005E-3</v>
      </c>
    </row>
    <row r="36" spans="1:4">
      <c r="A36" s="1">
        <v>40518</v>
      </c>
      <c r="B36" s="2">
        <v>3230</v>
      </c>
      <c r="C36">
        <f t="shared" si="0"/>
        <v>8.0802374162167023</v>
      </c>
      <c r="D36">
        <f t="shared" si="1"/>
        <v>-1.3835731852649857E-2</v>
      </c>
    </row>
    <row r="37" spans="1:4">
      <c r="A37" s="1">
        <v>40525</v>
      </c>
      <c r="B37" s="2">
        <v>3255</v>
      </c>
      <c r="C37">
        <f t="shared" si="0"/>
        <v>8.0879475546426693</v>
      </c>
      <c r="D37">
        <f t="shared" si="1"/>
        <v>7.7101384259670169E-3</v>
      </c>
    </row>
    <row r="38" spans="1:4">
      <c r="A38" s="1">
        <v>40532</v>
      </c>
      <c r="B38" s="2">
        <v>3225</v>
      </c>
      <c r="C38">
        <f t="shared" si="0"/>
        <v>8.0786882292298721</v>
      </c>
      <c r="D38">
        <f t="shared" si="1"/>
        <v>-9.2593254127972813E-3</v>
      </c>
    </row>
    <row r="39" spans="1:4">
      <c r="A39" s="1">
        <v>40539</v>
      </c>
      <c r="B39" s="2">
        <v>3220</v>
      </c>
      <c r="C39">
        <f t="shared" si="0"/>
        <v>8.0771366385384535</v>
      </c>
      <c r="D39">
        <f t="shared" si="1"/>
        <v>-1.5515906914185251E-3</v>
      </c>
    </row>
    <row r="40" spans="1:4">
      <c r="A40" s="1">
        <v>40546</v>
      </c>
      <c r="B40" s="2">
        <v>3455</v>
      </c>
      <c r="C40">
        <f t="shared" si="0"/>
        <v>8.1475777362017698</v>
      </c>
      <c r="D40">
        <f t="shared" si="1"/>
        <v>7.0441097663316299E-2</v>
      </c>
    </row>
    <row r="41" spans="1:4">
      <c r="A41" s="1">
        <v>40553</v>
      </c>
      <c r="B41" s="2">
        <v>3550</v>
      </c>
      <c r="C41">
        <f t="shared" si="0"/>
        <v>8.174702882469461</v>
      </c>
      <c r="D41">
        <f t="shared" si="1"/>
        <v>2.7125146267691136E-2</v>
      </c>
    </row>
    <row r="42" spans="1:4">
      <c r="A42" s="1">
        <v>40560</v>
      </c>
      <c r="B42" s="2">
        <v>3370</v>
      </c>
      <c r="C42">
        <f t="shared" si="0"/>
        <v>8.1226680233464066</v>
      </c>
      <c r="D42">
        <f t="shared" si="1"/>
        <v>-5.2034859123054389E-2</v>
      </c>
    </row>
    <row r="43" spans="1:4">
      <c r="A43" s="1">
        <v>40567</v>
      </c>
      <c r="B43" s="2">
        <v>3390</v>
      </c>
      <c r="C43">
        <f t="shared" si="0"/>
        <v>8.1285852003744967</v>
      </c>
      <c r="D43">
        <f t="shared" si="1"/>
        <v>5.917177028090137E-3</v>
      </c>
    </row>
    <row r="44" spans="1:4">
      <c r="A44" s="1">
        <v>40574</v>
      </c>
      <c r="B44" s="2">
        <v>3460</v>
      </c>
      <c r="C44">
        <f t="shared" si="0"/>
        <v>8.1490238680517706</v>
      </c>
      <c r="D44">
        <f t="shared" si="1"/>
        <v>2.043866767727387E-2</v>
      </c>
    </row>
    <row r="45" spans="1:4">
      <c r="A45" s="1">
        <v>40581</v>
      </c>
      <c r="B45" s="2">
        <v>3775</v>
      </c>
      <c r="C45">
        <f t="shared" si="0"/>
        <v>8.2361556616831244</v>
      </c>
      <c r="D45">
        <f t="shared" si="1"/>
        <v>8.7131793631353815E-2</v>
      </c>
    </row>
    <row r="46" spans="1:4">
      <c r="A46" s="1">
        <v>40588</v>
      </c>
      <c r="B46" s="2">
        <v>3885</v>
      </c>
      <c r="C46">
        <f t="shared" si="0"/>
        <v>8.2648782628017479</v>
      </c>
      <c r="D46">
        <f t="shared" si="1"/>
        <v>2.8722601118623459E-2</v>
      </c>
    </row>
    <row r="47" spans="1:4">
      <c r="A47" s="1">
        <v>40595</v>
      </c>
      <c r="B47" s="2">
        <v>3755</v>
      </c>
      <c r="C47">
        <f t="shared" si="0"/>
        <v>8.2308435641982349</v>
      </c>
      <c r="D47">
        <f t="shared" si="1"/>
        <v>-3.4034698603512936E-2</v>
      </c>
    </row>
    <row r="48" spans="1:4">
      <c r="A48" s="1">
        <v>40602</v>
      </c>
      <c r="B48" s="2">
        <v>3785</v>
      </c>
      <c r="C48">
        <f t="shared" si="0"/>
        <v>8.2388011658715499</v>
      </c>
      <c r="D48">
        <f t="shared" si="1"/>
        <v>7.9576016733149402E-3</v>
      </c>
    </row>
    <row r="49" spans="1:4">
      <c r="A49" s="1">
        <v>40609</v>
      </c>
      <c r="B49" s="2">
        <v>3595</v>
      </c>
      <c r="C49">
        <f t="shared" si="0"/>
        <v>8.1872992701551475</v>
      </c>
      <c r="D49">
        <f t="shared" si="1"/>
        <v>-5.1501895716402402E-2</v>
      </c>
    </row>
    <row r="50" spans="1:4">
      <c r="A50" s="1">
        <v>40616</v>
      </c>
      <c r="B50" s="2">
        <v>3215</v>
      </c>
      <c r="C50">
        <f t="shared" si="0"/>
        <v>8.0755826366717205</v>
      </c>
      <c r="D50">
        <f t="shared" si="1"/>
        <v>-0.11171663348342697</v>
      </c>
    </row>
    <row r="51" spans="1:4">
      <c r="A51" s="1">
        <v>40623</v>
      </c>
      <c r="B51" s="2">
        <v>3275</v>
      </c>
      <c r="C51">
        <f t="shared" si="0"/>
        <v>8.0940731480693522</v>
      </c>
      <c r="D51">
        <f t="shared" si="1"/>
        <v>1.8490511397631693E-2</v>
      </c>
    </row>
    <row r="52" spans="1:4">
      <c r="A52" s="1">
        <v>40630</v>
      </c>
      <c r="B52" s="2">
        <v>3355</v>
      </c>
      <c r="C52">
        <f t="shared" si="0"/>
        <v>8.1182070494057825</v>
      </c>
      <c r="D52">
        <f t="shared" si="1"/>
        <v>2.4133901336430341E-2</v>
      </c>
    </row>
    <row r="53" spans="1:4">
      <c r="A53" s="1">
        <v>40637</v>
      </c>
      <c r="B53" s="2">
        <v>3340</v>
      </c>
      <c r="C53">
        <f t="shared" si="0"/>
        <v>8.1137260859707467</v>
      </c>
      <c r="D53">
        <f t="shared" si="1"/>
        <v>-4.4809634350357896E-3</v>
      </c>
    </row>
    <row r="54" spans="1:4">
      <c r="A54" s="1">
        <v>40644</v>
      </c>
      <c r="B54" s="2">
        <v>3240</v>
      </c>
      <c r="C54">
        <f t="shared" si="0"/>
        <v>8.0833286087863758</v>
      </c>
      <c r="D54">
        <f t="shared" si="1"/>
        <v>-3.0397477184370914E-2</v>
      </c>
    </row>
    <row r="55" spans="1:4">
      <c r="A55" s="1">
        <v>40651</v>
      </c>
      <c r="B55" s="2">
        <v>3295</v>
      </c>
      <c r="C55">
        <f t="shared" si="0"/>
        <v>8.1001614469366068</v>
      </c>
      <c r="D55">
        <f t="shared" si="1"/>
        <v>1.6832838150230955E-2</v>
      </c>
    </row>
    <row r="56" spans="1:4">
      <c r="A56" s="1">
        <v>40658</v>
      </c>
      <c r="B56" s="2">
        <v>3230</v>
      </c>
      <c r="C56">
        <f t="shared" si="0"/>
        <v>8.0802374162167023</v>
      </c>
      <c r="D56">
        <f t="shared" si="1"/>
        <v>-1.9924030719904451E-2</v>
      </c>
    </row>
    <row r="57" spans="1:4">
      <c r="A57" s="1">
        <v>40665</v>
      </c>
      <c r="B57" s="2">
        <v>3210</v>
      </c>
      <c r="C57">
        <f t="shared" si="0"/>
        <v>8.0740262161240608</v>
      </c>
      <c r="D57">
        <f t="shared" si="1"/>
        <v>-6.2112000926415334E-3</v>
      </c>
    </row>
    <row r="58" spans="1:4">
      <c r="A58" s="1">
        <v>40672</v>
      </c>
      <c r="B58" s="2">
        <v>3400</v>
      </c>
      <c r="C58">
        <f t="shared" si="0"/>
        <v>8.1315307106042525</v>
      </c>
      <c r="D58">
        <f t="shared" si="1"/>
        <v>5.7504494480191681E-2</v>
      </c>
    </row>
    <row r="59" spans="1:4">
      <c r="A59" s="1">
        <v>40679</v>
      </c>
      <c r="B59" s="2">
        <v>3280</v>
      </c>
      <c r="C59">
        <f t="shared" si="0"/>
        <v>8.09559870137819</v>
      </c>
      <c r="D59">
        <f t="shared" si="1"/>
        <v>-3.5932009226062434E-2</v>
      </c>
    </row>
    <row r="60" spans="1:4">
      <c r="A60" s="1">
        <v>40686</v>
      </c>
      <c r="B60" s="2">
        <v>3335</v>
      </c>
      <c r="C60">
        <f t="shared" si="0"/>
        <v>8.1122279583497239</v>
      </c>
      <c r="D60">
        <f t="shared" si="1"/>
        <v>1.6629256971533835E-2</v>
      </c>
    </row>
    <row r="61" spans="1:4">
      <c r="A61" s="1">
        <v>40693</v>
      </c>
      <c r="B61" s="2">
        <v>3230</v>
      </c>
      <c r="C61">
        <f t="shared" si="0"/>
        <v>8.0802374162167023</v>
      </c>
      <c r="D61">
        <f t="shared" si="1"/>
        <v>-3.1990542133021549E-2</v>
      </c>
    </row>
    <row r="62" spans="1:4">
      <c r="A62" s="1">
        <v>40700</v>
      </c>
      <c r="B62" s="2">
        <v>3300</v>
      </c>
      <c r="C62">
        <f t="shared" si="0"/>
        <v>8.1016777474545716</v>
      </c>
      <c r="D62">
        <f t="shared" si="1"/>
        <v>2.1440331237869259E-2</v>
      </c>
    </row>
    <row r="63" spans="1:4">
      <c r="A63" s="1">
        <v>40707</v>
      </c>
      <c r="B63" s="2">
        <v>3175</v>
      </c>
      <c r="C63">
        <f t="shared" si="0"/>
        <v>8.0630629113267922</v>
      </c>
      <c r="D63">
        <f t="shared" si="1"/>
        <v>-3.8614836127779384E-2</v>
      </c>
    </row>
    <row r="64" spans="1:4">
      <c r="A64" s="1">
        <v>40714</v>
      </c>
      <c r="B64" s="2">
        <v>3285</v>
      </c>
      <c r="C64">
        <f t="shared" si="0"/>
        <v>8.0971219309187106</v>
      </c>
      <c r="D64">
        <f t="shared" si="1"/>
        <v>3.4059019591918371E-2</v>
      </c>
    </row>
    <row r="65" spans="1:4">
      <c r="A65" s="1">
        <v>40721</v>
      </c>
      <c r="B65" s="2">
        <v>3335</v>
      </c>
      <c r="C65">
        <f t="shared" si="0"/>
        <v>8.1122279583497239</v>
      </c>
      <c r="D65">
        <f t="shared" si="1"/>
        <v>1.5106027431013302E-2</v>
      </c>
    </row>
    <row r="66" spans="1:4">
      <c r="A66" s="1">
        <v>40728</v>
      </c>
      <c r="B66" s="2">
        <v>3445</v>
      </c>
      <c r="C66">
        <f t="shared" si="0"/>
        <v>8.1446791834477583</v>
      </c>
      <c r="D66">
        <f t="shared" si="1"/>
        <v>3.2451225098034442E-2</v>
      </c>
    </row>
    <row r="67" spans="1:4">
      <c r="A67" s="1">
        <v>40735</v>
      </c>
      <c r="B67" s="2">
        <v>3330</v>
      </c>
      <c r="C67">
        <f t="shared" ref="C67:C80" si="2">LN(B67)</f>
        <v>8.1107275829744889</v>
      </c>
      <c r="D67">
        <f t="shared" si="1"/>
        <v>-3.3951600473269394E-2</v>
      </c>
    </row>
    <row r="68" spans="1:4">
      <c r="A68" s="1">
        <v>40742</v>
      </c>
      <c r="B68" s="2">
        <v>3335</v>
      </c>
      <c r="C68">
        <f t="shared" si="2"/>
        <v>8.1122279583497239</v>
      </c>
      <c r="D68">
        <f t="shared" ref="D68:D80" si="3">C68-C67</f>
        <v>1.5003753752349525E-3</v>
      </c>
    </row>
    <row r="69" spans="1:4">
      <c r="A69" s="1">
        <v>40749</v>
      </c>
      <c r="B69" s="2">
        <v>3155</v>
      </c>
      <c r="C69">
        <f t="shared" si="2"/>
        <v>8.0567437749753132</v>
      </c>
      <c r="D69">
        <f t="shared" si="3"/>
        <v>-5.5484183374410634E-2</v>
      </c>
    </row>
    <row r="70" spans="1:4">
      <c r="A70" s="1">
        <v>40756</v>
      </c>
      <c r="B70" s="2">
        <v>3040</v>
      </c>
      <c r="C70">
        <f t="shared" si="2"/>
        <v>8.0196127944002669</v>
      </c>
      <c r="D70">
        <f t="shared" si="3"/>
        <v>-3.7130980575046379E-2</v>
      </c>
    </row>
    <row r="71" spans="1:4">
      <c r="A71" s="1">
        <v>40763</v>
      </c>
      <c r="B71" s="2">
        <v>2819</v>
      </c>
      <c r="C71">
        <f t="shared" si="2"/>
        <v>7.9441374911141125</v>
      </c>
      <c r="D71">
        <f t="shared" si="3"/>
        <v>-7.5475303286154372E-2</v>
      </c>
    </row>
    <row r="72" spans="1:4">
      <c r="A72" s="1">
        <v>40770</v>
      </c>
      <c r="B72" s="2">
        <v>2768</v>
      </c>
      <c r="C72">
        <f t="shared" si="2"/>
        <v>7.92588031673756</v>
      </c>
      <c r="D72">
        <f t="shared" si="3"/>
        <v>-1.8257174376552499E-2</v>
      </c>
    </row>
    <row r="73" spans="1:4">
      <c r="A73" s="1">
        <v>40777</v>
      </c>
      <c r="B73" s="2">
        <v>2768</v>
      </c>
      <c r="C73">
        <f t="shared" si="2"/>
        <v>7.92588031673756</v>
      </c>
      <c r="D73">
        <f t="shared" si="3"/>
        <v>0</v>
      </c>
    </row>
    <row r="74" spans="1:4">
      <c r="A74" s="1">
        <v>40784</v>
      </c>
      <c r="B74" s="2">
        <v>2711</v>
      </c>
      <c r="C74">
        <f t="shared" si="2"/>
        <v>7.9050728494986657</v>
      </c>
      <c r="D74">
        <f t="shared" si="3"/>
        <v>-2.0807467238894262E-2</v>
      </c>
    </row>
    <row r="75" spans="1:4">
      <c r="A75" s="1">
        <v>40791</v>
      </c>
      <c r="B75" s="2">
        <v>2680</v>
      </c>
      <c r="C75">
        <f t="shared" si="2"/>
        <v>7.8935720735049024</v>
      </c>
      <c r="D75">
        <f t="shared" si="3"/>
        <v>-1.1500775993763312E-2</v>
      </c>
    </row>
    <row r="76" spans="1:4">
      <c r="A76" s="1">
        <v>40798</v>
      </c>
      <c r="B76" s="2">
        <v>2734</v>
      </c>
      <c r="C76">
        <f t="shared" si="2"/>
        <v>7.9135210172838946</v>
      </c>
      <c r="D76">
        <f t="shared" si="3"/>
        <v>1.9948943778992145E-2</v>
      </c>
    </row>
    <row r="77" spans="1:4">
      <c r="A77" s="1">
        <v>40805</v>
      </c>
      <c r="B77" s="2">
        <v>2628</v>
      </c>
      <c r="C77">
        <f t="shared" si="2"/>
        <v>7.8739783796045009</v>
      </c>
      <c r="D77">
        <f t="shared" si="3"/>
        <v>-3.95426376793937E-2</v>
      </c>
    </row>
    <row r="78" spans="1:4">
      <c r="A78" s="1">
        <v>40812</v>
      </c>
      <c r="B78" s="2">
        <v>2688</v>
      </c>
      <c r="C78">
        <f t="shared" si="2"/>
        <v>7.8965527016430404</v>
      </c>
      <c r="D78">
        <f t="shared" si="3"/>
        <v>2.2574322038539485E-2</v>
      </c>
    </row>
    <row r="79" spans="1:4">
      <c r="A79" s="1">
        <v>40819</v>
      </c>
      <c r="B79" s="2">
        <v>2549</v>
      </c>
      <c r="C79">
        <f t="shared" si="2"/>
        <v>7.8434564043761155</v>
      </c>
      <c r="D79">
        <f t="shared" si="3"/>
        <v>-5.3096297266924886E-2</v>
      </c>
    </row>
    <row r="80" spans="1:4">
      <c r="A80" s="1">
        <v>40826</v>
      </c>
      <c r="B80" s="2">
        <v>2600</v>
      </c>
      <c r="C80">
        <f t="shared" si="2"/>
        <v>7.8632667240095735</v>
      </c>
      <c r="D80">
        <f t="shared" si="3"/>
        <v>1.9810319633458029E-2</v>
      </c>
    </row>
    <row r="81" spans="2:4">
      <c r="B81">
        <f>AVERAGE(B2:B80)</f>
        <v>3192.493670886076</v>
      </c>
      <c r="C81">
        <f>AVERAGE(C2:C80)</f>
        <v>8.0644180954520976</v>
      </c>
      <c r="D81">
        <f>AVERAGE(D2:D80)</f>
        <v>-4.5060142227272993E-3</v>
      </c>
    </row>
    <row r="82" spans="2:4">
      <c r="B82">
        <f>STDEV(B2:B80)</f>
        <v>290.3828098243427</v>
      </c>
      <c r="C82">
        <f>STDEV(C2:C80)</f>
        <v>9.1961357820860165E-2</v>
      </c>
      <c r="D82">
        <f>STDEV(D2:D80)</f>
        <v>3.4058147723478267E-2</v>
      </c>
    </row>
    <row r="83" spans="2:4">
      <c r="B83">
        <f>SKEW(B2:B80)</f>
        <v>-2.9580395662457747E-2</v>
      </c>
      <c r="C83">
        <f>SKEW(C2:C80)</f>
        <v>-0.28097541787341618</v>
      </c>
      <c r="D83">
        <f>SKEW(D2:D80)</f>
        <v>-0.11130351610123759</v>
      </c>
    </row>
    <row r="84" spans="2:4">
      <c r="B84">
        <f t="shared" ref="B84:C84" si="4">KURT(B2:B80)+3</f>
        <v>2.9108325549759906</v>
      </c>
      <c r="C84">
        <f t="shared" si="4"/>
        <v>2.9225922396483028</v>
      </c>
      <c r="D84">
        <f t="shared" ref="D84" si="5">KURT(D2:D80)+3</f>
        <v>3.61628306979829</v>
      </c>
    </row>
    <row r="85" spans="2:4">
      <c r="B85">
        <f t="shared" ref="B85:C85" si="6">MEDIAN(B2:B80)</f>
        <v>3230</v>
      </c>
      <c r="C85">
        <f t="shared" si="6"/>
        <v>8.0802374162167023</v>
      </c>
      <c r="D85">
        <f t="shared" ref="D85" si="7">MEDIAN(D2:D80)</f>
        <v>-3.0162770632271574E-3</v>
      </c>
    </row>
    <row r="86" spans="2:4">
      <c r="B86">
        <f t="shared" ref="B86:C86" si="8">QUARTILE(B2:B80,3)-QUARTILE(B2:B80,1)</f>
        <v>317.5</v>
      </c>
      <c r="C86">
        <f t="shared" si="8"/>
        <v>9.9809024830374682E-2</v>
      </c>
      <c r="D86">
        <f t="shared" ref="D86" si="9">QUARTILE(D2:D80,3)-QUARTILE(D2:D80,1)</f>
        <v>4.9764574089692815E-2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H9" sqref="H9"/>
    </sheetView>
  </sheetViews>
  <sheetFormatPr defaultRowHeight="13.5"/>
  <sheetData>
    <row r="1" spans="1:8">
      <c r="A1" t="s">
        <v>0</v>
      </c>
      <c r="B1" t="s">
        <v>13</v>
      </c>
      <c r="C1" t="s">
        <v>17</v>
      </c>
      <c r="D1" s="9" t="s">
        <v>12</v>
      </c>
      <c r="E1" s="9" t="s">
        <v>15</v>
      </c>
      <c r="F1" s="9" t="s">
        <v>16</v>
      </c>
      <c r="H1" s="10" t="s">
        <v>13</v>
      </c>
    </row>
    <row r="2" spans="1:8">
      <c r="A2">
        <v>988.84</v>
      </c>
      <c r="B2">
        <f>760</f>
        <v>760</v>
      </c>
      <c r="C2">
        <f>LN(A2)</f>
        <v>6.8965325389596561</v>
      </c>
      <c r="D2" s="4">
        <v>760</v>
      </c>
      <c r="E2" s="5">
        <v>6</v>
      </c>
      <c r="F2" s="6">
        <v>7.5949367088607597E-2</v>
      </c>
      <c r="H2">
        <v>6.6</v>
      </c>
    </row>
    <row r="3" spans="1:8">
      <c r="A3">
        <v>978.2</v>
      </c>
      <c r="B3">
        <f>B2+30</f>
        <v>790</v>
      </c>
      <c r="C3">
        <f t="shared" ref="C3:C66" si="0">LN(A3)</f>
        <v>6.8857141481052571</v>
      </c>
      <c r="D3" s="4">
        <v>790</v>
      </c>
      <c r="E3" s="5">
        <v>4</v>
      </c>
      <c r="F3" s="6">
        <v>0.12658227848101267</v>
      </c>
      <c r="H3">
        <f>H2+0.04</f>
        <v>6.64</v>
      </c>
    </row>
    <row r="4" spans="1:8">
      <c r="A4">
        <v>987.04</v>
      </c>
      <c r="B4">
        <f t="shared" ref="B4:B9" si="1">B3+30</f>
        <v>820</v>
      </c>
      <c r="C4">
        <f t="shared" si="0"/>
        <v>6.8947105654613283</v>
      </c>
      <c r="D4" s="4">
        <v>820</v>
      </c>
      <c r="E4" s="5">
        <v>6</v>
      </c>
      <c r="F4" s="6">
        <v>0.20253164556962025</v>
      </c>
      <c r="H4">
        <f t="shared" ref="H4:H9" si="2">H3+0.04</f>
        <v>6.68</v>
      </c>
    </row>
    <row r="5" spans="1:8">
      <c r="A5">
        <v>931.74</v>
      </c>
      <c r="B5">
        <f t="shared" si="1"/>
        <v>850</v>
      </c>
      <c r="C5">
        <f t="shared" si="0"/>
        <v>6.8370538058091528</v>
      </c>
      <c r="D5" s="4">
        <v>850</v>
      </c>
      <c r="E5" s="5">
        <v>23</v>
      </c>
      <c r="F5" s="6">
        <v>0.49367088607594939</v>
      </c>
      <c r="H5">
        <f t="shared" si="2"/>
        <v>6.72</v>
      </c>
    </row>
    <row r="6" spans="1:8">
      <c r="A6">
        <v>936.45</v>
      </c>
      <c r="B6">
        <f t="shared" si="1"/>
        <v>880</v>
      </c>
      <c r="C6">
        <f t="shared" si="0"/>
        <v>6.8420961301758627</v>
      </c>
      <c r="D6" s="4">
        <v>880</v>
      </c>
      <c r="E6" s="5">
        <v>19</v>
      </c>
      <c r="F6" s="6">
        <v>0.73417721518987344</v>
      </c>
      <c r="H6">
        <f t="shared" si="2"/>
        <v>6.76</v>
      </c>
    </row>
    <row r="7" spans="1:8">
      <c r="A7">
        <v>879.69</v>
      </c>
      <c r="B7">
        <f t="shared" si="1"/>
        <v>910</v>
      </c>
      <c r="C7">
        <f t="shared" si="0"/>
        <v>6.7795695726823668</v>
      </c>
      <c r="D7" s="4">
        <v>910</v>
      </c>
      <c r="E7" s="5">
        <v>6</v>
      </c>
      <c r="F7" s="6">
        <v>0.810126582278481</v>
      </c>
      <c r="H7">
        <f t="shared" si="2"/>
        <v>6.8</v>
      </c>
    </row>
    <row r="8" spans="1:8">
      <c r="A8">
        <v>878.52</v>
      </c>
      <c r="B8">
        <f t="shared" si="1"/>
        <v>940</v>
      </c>
      <c r="C8">
        <f t="shared" si="0"/>
        <v>6.7782386734465518</v>
      </c>
      <c r="D8" s="4">
        <v>940</v>
      </c>
      <c r="E8" s="5">
        <v>8</v>
      </c>
      <c r="F8" s="6">
        <v>0.91139240506329111</v>
      </c>
      <c r="H8">
        <f t="shared" si="2"/>
        <v>6.84</v>
      </c>
    </row>
    <row r="9" spans="1:8">
      <c r="A9">
        <v>890.16</v>
      </c>
      <c r="B9">
        <f t="shared" si="1"/>
        <v>970</v>
      </c>
      <c r="C9">
        <f t="shared" si="0"/>
        <v>6.7914012218494451</v>
      </c>
      <c r="D9" s="4">
        <v>970</v>
      </c>
      <c r="E9" s="5">
        <v>3</v>
      </c>
      <c r="F9" s="6">
        <v>0.94936708860759489</v>
      </c>
      <c r="H9">
        <f t="shared" si="2"/>
        <v>6.88</v>
      </c>
    </row>
    <row r="10" spans="1:8" ht="14.25" thickBot="1">
      <c r="A10">
        <v>866.44</v>
      </c>
      <c r="C10">
        <f t="shared" si="0"/>
        <v>6.7643928626727776</v>
      </c>
      <c r="D10" s="7" t="s">
        <v>14</v>
      </c>
      <c r="E10" s="7">
        <v>4</v>
      </c>
      <c r="F10" s="8">
        <v>1</v>
      </c>
    </row>
    <row r="11" spans="1:8">
      <c r="A11">
        <v>884.64</v>
      </c>
      <c r="C11">
        <f t="shared" si="0"/>
        <v>6.7851807825896229</v>
      </c>
    </row>
    <row r="12" spans="1:8">
      <c r="A12">
        <v>867.3</v>
      </c>
      <c r="C12">
        <f t="shared" si="0"/>
        <v>6.7653849376904098</v>
      </c>
    </row>
    <row r="13" spans="1:8">
      <c r="A13">
        <v>830.98</v>
      </c>
      <c r="C13">
        <f t="shared" si="0"/>
        <v>6.722605727177136</v>
      </c>
    </row>
    <row r="14" spans="1:8">
      <c r="A14">
        <v>861.21</v>
      </c>
      <c r="C14">
        <f t="shared" si="0"/>
        <v>6.7583383771273908</v>
      </c>
    </row>
    <row r="15" spans="1:8">
      <c r="A15">
        <v>840.58</v>
      </c>
      <c r="C15">
        <f t="shared" si="0"/>
        <v>6.7340921297588237</v>
      </c>
    </row>
    <row r="16" spans="1:8">
      <c r="A16">
        <v>841.29</v>
      </c>
      <c r="C16">
        <f t="shared" si="0"/>
        <v>6.734936428119787</v>
      </c>
    </row>
    <row r="17" spans="1:3">
      <c r="A17">
        <v>849.5</v>
      </c>
      <c r="C17">
        <f t="shared" si="0"/>
        <v>6.7446479411119871</v>
      </c>
    </row>
    <row r="18" spans="1:3">
      <c r="A18">
        <v>861.17</v>
      </c>
      <c r="C18">
        <f t="shared" si="0"/>
        <v>6.7582919297696566</v>
      </c>
    </row>
    <row r="19" spans="1:3">
      <c r="A19">
        <v>831.24</v>
      </c>
      <c r="C19">
        <f t="shared" si="0"/>
        <v>6.7229185618225138</v>
      </c>
    </row>
    <row r="20" spans="1:3">
      <c r="A20">
        <v>829.59</v>
      </c>
      <c r="C20">
        <f t="shared" si="0"/>
        <v>6.7209316028407393</v>
      </c>
    </row>
    <row r="21" spans="1:3">
      <c r="A21">
        <v>819.62</v>
      </c>
      <c r="C21">
        <f t="shared" si="0"/>
        <v>6.7088408182144059</v>
      </c>
    </row>
    <row r="22" spans="1:3">
      <c r="A22">
        <v>823.7</v>
      </c>
      <c r="C22">
        <f t="shared" si="0"/>
        <v>6.713806385947203</v>
      </c>
    </row>
    <row r="23" spans="1:3">
      <c r="A23">
        <v>833.72</v>
      </c>
      <c r="C23">
        <f t="shared" si="0"/>
        <v>6.7258976145734701</v>
      </c>
    </row>
    <row r="24" spans="1:3">
      <c r="A24">
        <v>852.09</v>
      </c>
      <c r="C24">
        <f t="shared" si="0"/>
        <v>6.7476921550532758</v>
      </c>
    </row>
    <row r="25" spans="1:3">
      <c r="A25">
        <v>838.41</v>
      </c>
      <c r="C25">
        <f t="shared" si="0"/>
        <v>6.7315072409765619</v>
      </c>
    </row>
    <row r="26" spans="1:3">
      <c r="A26">
        <v>829.97</v>
      </c>
      <c r="C26">
        <f t="shared" si="0"/>
        <v>6.7213895555590994</v>
      </c>
    </row>
    <row r="27" spans="1:3">
      <c r="A27">
        <v>839.44</v>
      </c>
      <c r="C27">
        <f t="shared" si="0"/>
        <v>6.7327350028496555</v>
      </c>
    </row>
    <row r="28" spans="1:3">
      <c r="A28">
        <v>826.38</v>
      </c>
      <c r="C28">
        <f t="shared" si="0"/>
        <v>6.7170547161572953</v>
      </c>
    </row>
    <row r="29" spans="1:3">
      <c r="A29">
        <v>824.88</v>
      </c>
      <c r="C29">
        <f t="shared" si="0"/>
        <v>6.7152379212096882</v>
      </c>
    </row>
    <row r="30" spans="1:3">
      <c r="A30">
        <v>810.91</v>
      </c>
      <c r="C30">
        <f t="shared" si="0"/>
        <v>6.6981570738512897</v>
      </c>
    </row>
    <row r="31" spans="1:3">
      <c r="A31">
        <v>834.98</v>
      </c>
      <c r="C31">
        <f t="shared" si="0"/>
        <v>6.7274077724681911</v>
      </c>
    </row>
    <row r="32" spans="1:3">
      <c r="A32">
        <v>846.98</v>
      </c>
      <c r="C32">
        <f t="shared" si="0"/>
        <v>6.7416770816223837</v>
      </c>
    </row>
    <row r="33" spans="1:7">
      <c r="A33">
        <v>869.52</v>
      </c>
      <c r="C33">
        <f t="shared" si="0"/>
        <v>6.7679413352549318</v>
      </c>
    </row>
    <row r="34" spans="1:7">
      <c r="A34">
        <v>866.81</v>
      </c>
      <c r="C34">
        <f t="shared" si="0"/>
        <v>6.7648198062823202</v>
      </c>
    </row>
    <row r="35" spans="1:7">
      <c r="A35">
        <v>879.22</v>
      </c>
      <c r="C35">
        <f t="shared" si="0"/>
        <v>6.7790351507833648</v>
      </c>
    </row>
    <row r="36" spans="1:7">
      <c r="A36">
        <v>888.22</v>
      </c>
      <c r="C36">
        <f t="shared" si="0"/>
        <v>6.7892194600555129</v>
      </c>
    </row>
    <row r="37" spans="1:7">
      <c r="A37">
        <v>903.14</v>
      </c>
      <c r="C37">
        <f t="shared" si="0"/>
        <v>6.8058775801594091</v>
      </c>
    </row>
    <row r="38" spans="1:7">
      <c r="A38">
        <v>901.66</v>
      </c>
      <c r="C38">
        <f t="shared" si="0"/>
        <v>6.8042375088697966</v>
      </c>
    </row>
    <row r="39" spans="1:7">
      <c r="A39">
        <v>898.8</v>
      </c>
      <c r="C39">
        <f t="shared" si="0"/>
        <v>6.8010605403111741</v>
      </c>
    </row>
    <row r="40" spans="1:7" ht="14.25" thickBot="1">
      <c r="A40">
        <v>926.42</v>
      </c>
      <c r="C40">
        <f t="shared" si="0"/>
        <v>6.8313276955321518</v>
      </c>
    </row>
    <row r="41" spans="1:7">
      <c r="A41">
        <v>930.31</v>
      </c>
      <c r="C41">
        <f t="shared" si="0"/>
        <v>6.8355178639374223</v>
      </c>
      <c r="E41" s="9" t="s">
        <v>12</v>
      </c>
      <c r="F41" s="9" t="s">
        <v>15</v>
      </c>
      <c r="G41" s="9" t="s">
        <v>16</v>
      </c>
    </row>
    <row r="42" spans="1:7">
      <c r="A42">
        <v>910.85</v>
      </c>
      <c r="C42">
        <f t="shared" si="0"/>
        <v>6.814378229476838</v>
      </c>
      <c r="E42" s="4">
        <v>6.6</v>
      </c>
      <c r="F42" s="5">
        <v>0</v>
      </c>
      <c r="G42" s="6">
        <v>0</v>
      </c>
    </row>
    <row r="43" spans="1:7">
      <c r="A43">
        <v>919.69</v>
      </c>
      <c r="C43">
        <f t="shared" si="0"/>
        <v>6.824036656738742</v>
      </c>
      <c r="E43" s="4">
        <v>6.64</v>
      </c>
      <c r="F43" s="5">
        <v>7</v>
      </c>
      <c r="G43" s="6">
        <v>8.8607594936708861E-2</v>
      </c>
    </row>
    <row r="44" spans="1:7">
      <c r="A44">
        <v>935.36</v>
      </c>
      <c r="C44">
        <f t="shared" si="0"/>
        <v>6.8409314819228815</v>
      </c>
      <c r="E44" s="4">
        <v>6.68</v>
      </c>
      <c r="F44" s="5">
        <v>3</v>
      </c>
      <c r="G44" s="6">
        <v>0.12658227848101267</v>
      </c>
    </row>
    <row r="45" spans="1:7">
      <c r="A45">
        <v>946.63</v>
      </c>
      <c r="C45">
        <f t="shared" si="0"/>
        <v>6.8529083093426575</v>
      </c>
      <c r="E45" s="4">
        <v>6.72</v>
      </c>
      <c r="F45" s="5">
        <v>11</v>
      </c>
      <c r="G45" s="6">
        <v>0.26582278481012656</v>
      </c>
    </row>
    <row r="46" spans="1:7">
      <c r="A46">
        <v>973.6</v>
      </c>
      <c r="C46">
        <f t="shared" si="0"/>
        <v>6.8810005416733171</v>
      </c>
      <c r="E46" s="4">
        <v>6.76</v>
      </c>
      <c r="F46" s="5">
        <v>28</v>
      </c>
      <c r="G46" s="6">
        <v>0.620253164556962</v>
      </c>
    </row>
    <row r="47" spans="1:7">
      <c r="A47">
        <v>941.93</v>
      </c>
      <c r="C47">
        <f t="shared" si="0"/>
        <v>6.8479309618364708</v>
      </c>
      <c r="E47" s="4">
        <v>6.8</v>
      </c>
      <c r="F47" s="5">
        <v>12</v>
      </c>
      <c r="G47" s="6">
        <v>0.77215189873417722</v>
      </c>
    </row>
    <row r="48" spans="1:7">
      <c r="A48">
        <v>955.59</v>
      </c>
      <c r="C48">
        <f t="shared" si="0"/>
        <v>6.8623289507673482</v>
      </c>
      <c r="E48" s="4">
        <v>6.84</v>
      </c>
      <c r="F48" s="5">
        <v>9</v>
      </c>
      <c r="G48" s="6">
        <v>0.88607594936708856</v>
      </c>
    </row>
    <row r="49" spans="1:7">
      <c r="A49">
        <v>915.51</v>
      </c>
      <c r="C49">
        <f t="shared" si="0"/>
        <v>6.8194812870478101</v>
      </c>
      <c r="E49" s="4">
        <v>6.88</v>
      </c>
      <c r="F49" s="5">
        <v>5</v>
      </c>
      <c r="G49" s="6">
        <v>0.94936708860759489</v>
      </c>
    </row>
    <row r="50" spans="1:7" ht="14.25" thickBot="1">
      <c r="A50">
        <v>830.39</v>
      </c>
      <c r="C50">
        <f t="shared" si="0"/>
        <v>6.7218954699499038</v>
      </c>
      <c r="E50" s="7" t="s">
        <v>14</v>
      </c>
      <c r="F50" s="7">
        <v>4</v>
      </c>
      <c r="G50" s="8">
        <v>1</v>
      </c>
    </row>
    <row r="51" spans="1:7">
      <c r="A51">
        <v>857.38</v>
      </c>
      <c r="C51">
        <f t="shared" si="0"/>
        <v>6.7538812275563807</v>
      </c>
    </row>
    <row r="52" spans="1:7">
      <c r="A52">
        <v>862.62</v>
      </c>
      <c r="C52">
        <f t="shared" si="0"/>
        <v>6.759974269662556</v>
      </c>
    </row>
    <row r="53" spans="1:7">
      <c r="A53">
        <v>853.13</v>
      </c>
      <c r="C53">
        <f t="shared" si="0"/>
        <v>6.7489119391620109</v>
      </c>
    </row>
    <row r="54" spans="1:7">
      <c r="A54">
        <v>841.29</v>
      </c>
      <c r="C54">
        <f t="shared" si="0"/>
        <v>6.734936428119787</v>
      </c>
    </row>
    <row r="55" spans="1:7">
      <c r="A55">
        <v>842.18</v>
      </c>
      <c r="C55">
        <f t="shared" si="0"/>
        <v>6.7359937681174298</v>
      </c>
    </row>
    <row r="56" spans="1:7">
      <c r="A56">
        <v>851.85</v>
      </c>
      <c r="C56">
        <f t="shared" si="0"/>
        <v>6.7474104549915515</v>
      </c>
    </row>
    <row r="57" spans="1:7">
      <c r="A57">
        <v>856.5</v>
      </c>
      <c r="C57">
        <f t="shared" si="0"/>
        <v>6.7528543177641742</v>
      </c>
    </row>
    <row r="58" spans="1:7">
      <c r="A58">
        <v>839.94</v>
      </c>
      <c r="C58">
        <f t="shared" si="0"/>
        <v>6.7333304607147886</v>
      </c>
    </row>
    <row r="59" spans="1:7">
      <c r="A59">
        <v>827.77</v>
      </c>
      <c r="C59">
        <f t="shared" si="0"/>
        <v>6.7187353380200889</v>
      </c>
    </row>
    <row r="60" spans="1:7">
      <c r="A60">
        <v>824.9</v>
      </c>
      <c r="C60">
        <f t="shared" si="0"/>
        <v>6.7152621668666859</v>
      </c>
    </row>
    <row r="61" spans="1:7">
      <c r="A61">
        <v>816.57</v>
      </c>
      <c r="C61">
        <f t="shared" si="0"/>
        <v>6.7051126405177568</v>
      </c>
    </row>
    <row r="62" spans="1:7">
      <c r="A62">
        <v>817.38</v>
      </c>
      <c r="C62">
        <f t="shared" si="0"/>
        <v>6.7061041030060249</v>
      </c>
    </row>
    <row r="63" spans="1:7">
      <c r="A63">
        <v>805.34</v>
      </c>
      <c r="C63">
        <f t="shared" si="0"/>
        <v>6.6912645484980278</v>
      </c>
    </row>
    <row r="64" spans="1:7">
      <c r="A64">
        <v>833.2</v>
      </c>
      <c r="C64">
        <f t="shared" si="0"/>
        <v>6.7252737093868173</v>
      </c>
    </row>
    <row r="65" spans="1:3">
      <c r="A65">
        <v>853.86</v>
      </c>
      <c r="C65">
        <f t="shared" si="0"/>
        <v>6.749767245923624</v>
      </c>
    </row>
    <row r="66" spans="1:3">
      <c r="A66">
        <v>874.34</v>
      </c>
      <c r="C66">
        <f t="shared" si="0"/>
        <v>6.7734693160267287</v>
      </c>
    </row>
    <row r="67" spans="1:3">
      <c r="A67">
        <v>859.36</v>
      </c>
      <c r="C67">
        <f t="shared" ref="C67:C80" si="3">LN(A67)</f>
        <v>6.7561879261571489</v>
      </c>
    </row>
    <row r="68" spans="1:3">
      <c r="A68">
        <v>868.81</v>
      </c>
      <c r="C68">
        <f t="shared" si="3"/>
        <v>6.7671244592423436</v>
      </c>
    </row>
    <row r="69" spans="1:3">
      <c r="A69">
        <v>841.37</v>
      </c>
      <c r="C69">
        <f t="shared" si="3"/>
        <v>6.7350315156598244</v>
      </c>
    </row>
    <row r="70" spans="1:3">
      <c r="A70">
        <v>800.96</v>
      </c>
      <c r="C70">
        <f t="shared" si="3"/>
        <v>6.6858110082434097</v>
      </c>
    </row>
    <row r="71" spans="1:3">
      <c r="A71">
        <v>768.19</v>
      </c>
      <c r="C71">
        <f t="shared" si="3"/>
        <v>6.6440370983837029</v>
      </c>
    </row>
    <row r="72" spans="1:3">
      <c r="A72">
        <v>751.69</v>
      </c>
      <c r="C72">
        <f t="shared" si="3"/>
        <v>6.622324004915475</v>
      </c>
    </row>
    <row r="73" spans="1:3">
      <c r="A73">
        <v>756.07</v>
      </c>
      <c r="C73">
        <f t="shared" si="3"/>
        <v>6.6281339644856958</v>
      </c>
    </row>
    <row r="74" spans="1:3">
      <c r="A74">
        <v>769.78</v>
      </c>
      <c r="C74">
        <f t="shared" si="3"/>
        <v>6.6461047597379128</v>
      </c>
    </row>
    <row r="75" spans="1:3">
      <c r="A75">
        <v>755.7</v>
      </c>
      <c r="C75">
        <f t="shared" si="3"/>
        <v>6.6276444720266738</v>
      </c>
    </row>
    <row r="76" spans="1:3">
      <c r="A76">
        <v>768.13</v>
      </c>
      <c r="C76">
        <f t="shared" si="3"/>
        <v>6.6439589896563147</v>
      </c>
    </row>
    <row r="77" spans="1:3">
      <c r="A77">
        <v>744.54</v>
      </c>
      <c r="C77">
        <f t="shared" si="3"/>
        <v>6.6127665780145835</v>
      </c>
    </row>
    <row r="78" spans="1:3">
      <c r="A78">
        <v>761.17</v>
      </c>
      <c r="C78">
        <f t="shared" si="3"/>
        <v>6.6348567231897464</v>
      </c>
    </row>
    <row r="79" spans="1:3">
      <c r="A79">
        <v>741.55</v>
      </c>
      <c r="C79">
        <f t="shared" si="3"/>
        <v>6.6087425901879717</v>
      </c>
    </row>
    <row r="80" spans="1:3">
      <c r="A80">
        <v>753.44</v>
      </c>
      <c r="C80">
        <f t="shared" si="3"/>
        <v>6.6246493864952445</v>
      </c>
    </row>
    <row r="82" spans="1:3">
      <c r="A82">
        <f>MAX(A2:A80)</f>
        <v>988.84</v>
      </c>
      <c r="C82">
        <f t="shared" ref="C82" si="4">MAX(C2:C80)</f>
        <v>6.8965325389596561</v>
      </c>
    </row>
    <row r="83" spans="1:3">
      <c r="A83">
        <f>MIN(A2:A80)</f>
        <v>741.55</v>
      </c>
      <c r="C83">
        <f t="shared" ref="C83" si="5">MIN(C2:C80)</f>
        <v>6.6087425901879717</v>
      </c>
    </row>
    <row r="84" spans="1:3">
      <c r="A84">
        <f>A82-A83</f>
        <v>247.29000000000008</v>
      </c>
      <c r="C84">
        <f t="shared" ref="C84" si="6">C82-C83</f>
        <v>0.2877899487716844</v>
      </c>
    </row>
    <row r="85" spans="1:3">
      <c r="A85">
        <f>1+3.3*LOG(79)</f>
        <v>7.2621694012584559</v>
      </c>
      <c r="C85">
        <f t="shared" ref="C85" si="7">1+3.3*LOG(79)</f>
        <v>7.2621694012584559</v>
      </c>
    </row>
    <row r="86" spans="1:3">
      <c r="A86">
        <f>A84/7</f>
        <v>35.327142857142867</v>
      </c>
      <c r="C86">
        <f t="shared" ref="C86" si="8">C84/7</f>
        <v>4.1112849824526343E-2</v>
      </c>
    </row>
    <row r="87" spans="1:3">
      <c r="A87">
        <f>A84/8</f>
        <v>30.91125000000001</v>
      </c>
      <c r="C87">
        <f t="shared" ref="C87" si="9">C84/8</f>
        <v>3.597374359646055E-2</v>
      </c>
    </row>
    <row r="89" spans="1:3">
      <c r="C89">
        <f>SKEW(C2:C80)</f>
        <v>1.5673753352527797E-2</v>
      </c>
    </row>
    <row r="90" spans="1:3">
      <c r="C90">
        <f>KURT(C2:C80)+3</f>
        <v>2.9124753649677451</v>
      </c>
    </row>
  </sheetData>
  <sortState ref="E42:E49">
    <sortCondition ref="E42"/>
  </sortState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85" sqref="A85"/>
    </sheetView>
  </sheetViews>
  <sheetFormatPr defaultRowHeight="13.5"/>
  <cols>
    <col min="1" max="1" width="14.75" customWidth="1"/>
  </cols>
  <sheetData>
    <row r="1" spans="1:7">
      <c r="A1" t="s">
        <v>2</v>
      </c>
      <c r="C1" t="s">
        <v>13</v>
      </c>
      <c r="E1" s="11" t="s">
        <v>18</v>
      </c>
      <c r="F1" s="9" t="s">
        <v>15</v>
      </c>
      <c r="G1" s="9" t="s">
        <v>16</v>
      </c>
    </row>
    <row r="2" spans="1:7">
      <c r="A2">
        <v>-0.43024926705742561</v>
      </c>
      <c r="C2">
        <v>-0.4</v>
      </c>
      <c r="E2" s="4">
        <v>-0.8</v>
      </c>
      <c r="F2" s="5">
        <v>31</v>
      </c>
      <c r="G2" s="6">
        <v>0.36904761904761907</v>
      </c>
    </row>
    <row r="3" spans="1:7">
      <c r="A3">
        <v>0.59649995105613973</v>
      </c>
      <c r="C3">
        <f>C2+0.8</f>
        <v>0.4</v>
      </c>
      <c r="E3" s="4">
        <f>E2+0.8</f>
        <v>0</v>
      </c>
      <c r="F3" s="5">
        <v>17</v>
      </c>
      <c r="G3" s="6">
        <v>0.5714285714285714</v>
      </c>
    </row>
    <row r="4" spans="1:7">
      <c r="A4">
        <v>-0.95012081521923053</v>
      </c>
      <c r="C4">
        <f t="shared" ref="C4:C9" si="0">C3+0.8</f>
        <v>1.2000000000000002</v>
      </c>
      <c r="E4" s="4">
        <f t="shared" ref="E4:E10" si="1">E3+0.8</f>
        <v>0.8</v>
      </c>
      <c r="F4" s="5">
        <v>15</v>
      </c>
      <c r="G4" s="6">
        <v>0.75</v>
      </c>
    </row>
    <row r="5" spans="1:7">
      <c r="A5">
        <v>0.29978760073508059</v>
      </c>
      <c r="C5">
        <f t="shared" si="0"/>
        <v>2</v>
      </c>
      <c r="E5" s="4">
        <f t="shared" si="1"/>
        <v>1.6</v>
      </c>
      <c r="F5" s="5">
        <v>9</v>
      </c>
      <c r="G5" s="6">
        <v>0.8571428571428571</v>
      </c>
    </row>
    <row r="6" spans="1:7">
      <c r="A6">
        <v>-0.96127930199167766</v>
      </c>
      <c r="C6">
        <f t="shared" si="0"/>
        <v>2.8</v>
      </c>
      <c r="E6" s="4">
        <f t="shared" si="1"/>
        <v>2.4000000000000004</v>
      </c>
      <c r="F6" s="5">
        <v>4</v>
      </c>
      <c r="G6" s="6">
        <v>0.90476190476190477</v>
      </c>
    </row>
    <row r="7" spans="1:7">
      <c r="A7">
        <v>-6.6866274842661833E-2</v>
      </c>
      <c r="C7">
        <f t="shared" si="0"/>
        <v>3.5999999999999996</v>
      </c>
      <c r="E7" s="4">
        <f t="shared" si="1"/>
        <v>3.2</v>
      </c>
      <c r="F7" s="5">
        <v>3</v>
      </c>
      <c r="G7" s="6">
        <v>0.94047619047619047</v>
      </c>
    </row>
    <row r="8" spans="1:7">
      <c r="A8">
        <v>0.98268605133438625</v>
      </c>
      <c r="C8">
        <f t="shared" si="0"/>
        <v>4.3999999999999995</v>
      </c>
      <c r="E8" s="4">
        <f t="shared" si="1"/>
        <v>4</v>
      </c>
      <c r="F8" s="5">
        <v>2</v>
      </c>
      <c r="G8" s="6">
        <v>0.9642857142857143</v>
      </c>
    </row>
    <row r="9" spans="1:7">
      <c r="A9">
        <v>-0.75449419273662865</v>
      </c>
      <c r="C9">
        <f t="shared" si="0"/>
        <v>5.1999999999999993</v>
      </c>
      <c r="E9" s="4">
        <f t="shared" si="1"/>
        <v>4.8</v>
      </c>
      <c r="F9" s="5">
        <v>2</v>
      </c>
      <c r="G9" s="6">
        <v>0.98809523809523814</v>
      </c>
    </row>
    <row r="10" spans="1:7" ht="14.25" thickBot="1">
      <c r="A10">
        <v>1.9475426867308689</v>
      </c>
      <c r="E10" s="12">
        <f t="shared" si="1"/>
        <v>5.6</v>
      </c>
      <c r="F10" s="7">
        <v>1</v>
      </c>
      <c r="G10" s="8">
        <v>1</v>
      </c>
    </row>
    <row r="11" spans="1:7">
      <c r="A11">
        <v>-0.64277303208919512</v>
      </c>
    </row>
    <row r="12" spans="1:7">
      <c r="A12">
        <v>-0.89188058266969283</v>
      </c>
    </row>
    <row r="13" spans="1:7">
      <c r="A13">
        <v>5.4115291371038214</v>
      </c>
    </row>
    <row r="14" spans="1:7">
      <c r="A14">
        <v>-0.71657418432633946</v>
      </c>
    </row>
    <row r="15" spans="1:7">
      <c r="A15">
        <v>4.4881534389577871E-2</v>
      </c>
    </row>
    <row r="16" spans="1:7">
      <c r="A16">
        <v>0.65698332594141862</v>
      </c>
    </row>
    <row r="17" spans="1:1">
      <c r="A17">
        <v>1.0329489226401312</v>
      </c>
    </row>
    <row r="18" spans="1:1">
      <c r="A18">
        <v>-0.84108965969288874</v>
      </c>
    </row>
    <row r="19" spans="1:1">
      <c r="A19">
        <v>-9.8163344743797509E-2</v>
      </c>
    </row>
    <row r="20" spans="1:1">
      <c r="A20">
        <v>-0.4667264719249864</v>
      </c>
    </row>
    <row r="21" spans="1:1">
      <c r="A21">
        <v>0.29461003963107557</v>
      </c>
    </row>
    <row r="22" spans="1:1">
      <c r="A22">
        <v>0.87525357178883434</v>
      </c>
    </row>
    <row r="23" spans="1:1">
      <c r="A23">
        <v>2.1059390615716214</v>
      </c>
    </row>
    <row r="24" spans="1:1">
      <c r="A24">
        <v>-0.56898635566475075</v>
      </c>
    </row>
    <row r="25" spans="1:1">
      <c r="A25">
        <v>-0.40910659504391622</v>
      </c>
    </row>
    <row r="26" spans="1:1">
      <c r="A26">
        <v>0.80392213647357202</v>
      </c>
    </row>
    <row r="27" spans="1:1">
      <c r="A27">
        <v>-0.55752659056087972</v>
      </c>
    </row>
    <row r="28" spans="1:1">
      <c r="A28">
        <v>-9.0148006564407579E-2</v>
      </c>
    </row>
    <row r="29" spans="1:1">
      <c r="A29">
        <v>-0.5886060725785236</v>
      </c>
    </row>
    <row r="30" spans="1:1">
      <c r="A30">
        <v>3.5769659765730628</v>
      </c>
    </row>
    <row r="31" spans="1:1">
      <c r="A31">
        <v>1.1001401403819342</v>
      </c>
    </row>
    <row r="32" spans="1:1">
      <c r="A32">
        <v>2.9186264182634152</v>
      </c>
    </row>
    <row r="33" spans="1:4">
      <c r="A33">
        <v>-0.14983047361313484</v>
      </c>
    </row>
    <row r="34" spans="1:4">
      <c r="A34">
        <v>1.09425506809646</v>
      </c>
    </row>
    <row r="35" spans="1:4">
      <c r="A35">
        <v>0.69822583927506021</v>
      </c>
    </row>
    <row r="36" spans="1:4">
      <c r="A36">
        <v>1.3779107009614329</v>
      </c>
    </row>
    <row r="37" spans="1:4">
      <c r="A37">
        <v>-8.1748267056286017E-2</v>
      </c>
    </row>
    <row r="38" spans="1:4">
      <c r="A38">
        <v>-0.15227786260238818</v>
      </c>
    </row>
    <row r="39" spans="1:4">
      <c r="A39">
        <v>3.8253924655377842</v>
      </c>
    </row>
    <row r="40" spans="1:4">
      <c r="A40">
        <v>0.24344873504936393</v>
      </c>
    </row>
    <row r="41" spans="1:4">
      <c r="A41">
        <v>-0.66688283097325729</v>
      </c>
    </row>
    <row r="42" spans="1:4">
      <c r="A42">
        <v>0.652415600511834</v>
      </c>
      <c r="D42">
        <f>1+3.3*LOG(84)</f>
        <v>7.3501216440042088</v>
      </c>
    </row>
    <row r="43" spans="1:4">
      <c r="A43">
        <v>1.4073604771038934</v>
      </c>
    </row>
    <row r="44" spans="1:4">
      <c r="A44">
        <v>0.86413106163648457</v>
      </c>
    </row>
    <row r="45" spans="1:4">
      <c r="A45">
        <v>3.3093887865521499</v>
      </c>
    </row>
    <row r="46" spans="1:4">
      <c r="A46">
        <v>-0.82086546289506768</v>
      </c>
    </row>
    <row r="47" spans="1:4">
      <c r="A47">
        <v>1.114240030754166</v>
      </c>
    </row>
    <row r="48" spans="1:4">
      <c r="A48">
        <v>-0.89226475679766182</v>
      </c>
    </row>
    <row r="49" spans="1:1">
      <c r="A49">
        <v>-0.99374555263003028</v>
      </c>
    </row>
    <row r="50" spans="1:1">
      <c r="A50">
        <v>4.2764809856799291</v>
      </c>
    </row>
    <row r="51" spans="1:1">
      <c r="A51">
        <v>0.37278042369522635</v>
      </c>
    </row>
    <row r="52" spans="1:1">
      <c r="A52">
        <v>-0.43743083138033612</v>
      </c>
    </row>
    <row r="53" spans="1:1">
      <c r="A53">
        <v>-0.51651093186308816</v>
      </c>
    </row>
    <row r="54" spans="1:1">
      <c r="A54">
        <v>5.6521258899232762E-2</v>
      </c>
    </row>
    <row r="55" spans="1:1">
      <c r="A55">
        <v>0.81061708380700992</v>
      </c>
    </row>
    <row r="56" spans="1:1">
      <c r="A56">
        <v>0.32721248142218284</v>
      </c>
    </row>
    <row r="57" spans="1:1">
      <c r="A57">
        <v>-0.63768474159062416</v>
      </c>
    </row>
    <row r="58" spans="1:1">
      <c r="A58">
        <v>-0.53184057067452684</v>
      </c>
    </row>
    <row r="59" spans="1:1">
      <c r="A59">
        <v>-0.16523489073682085</v>
      </c>
    </row>
    <row r="60" spans="1:1">
      <c r="A60">
        <v>-0.41008414455571185</v>
      </c>
    </row>
    <row r="61" spans="1:1">
      <c r="A61">
        <v>5.2908199500501629E-2</v>
      </c>
    </row>
    <row r="62" spans="1:1">
      <c r="A62">
        <v>-0.53775343251751151</v>
      </c>
    </row>
    <row r="63" spans="1:1">
      <c r="A63">
        <v>4.8619151418821476</v>
      </c>
    </row>
    <row r="64" spans="1:1">
      <c r="A64">
        <v>2.573923099700862</v>
      </c>
    </row>
    <row r="65" spans="1:1">
      <c r="A65">
        <v>2.4298195324976111</v>
      </c>
    </row>
    <row r="66" spans="1:1">
      <c r="A66">
        <v>-0.59287388359348503</v>
      </c>
    </row>
    <row r="67" spans="1:1">
      <c r="A67">
        <v>0.76596930409333019</v>
      </c>
    </row>
    <row r="68" spans="1:1">
      <c r="A68">
        <v>-0.81153313429362051</v>
      </c>
    </row>
    <row r="69" spans="1:1">
      <c r="A69">
        <v>-0.92265399763015599</v>
      </c>
    </row>
    <row r="70" spans="1:1">
      <c r="A70">
        <v>-0.88607823210580716</v>
      </c>
    </row>
    <row r="71" spans="1:1">
      <c r="A71">
        <v>-0.67666969440887725</v>
      </c>
    </row>
    <row r="72" spans="1:1">
      <c r="A72">
        <v>0.35272069990217614</v>
      </c>
    </row>
    <row r="73" spans="1:1">
      <c r="A73">
        <v>1.545892695948448</v>
      </c>
    </row>
    <row r="74" spans="1:1">
      <c r="A74">
        <v>-0.61708221023864884</v>
      </c>
    </row>
    <row r="75" spans="1:1">
      <c r="A75">
        <v>1.3358011022151612</v>
      </c>
    </row>
    <row r="76" spans="1:1">
      <c r="A76">
        <v>-0.80249777035640557</v>
      </c>
    </row>
    <row r="77" spans="1:1">
      <c r="A77">
        <v>2.1540506554370782</v>
      </c>
    </row>
    <row r="78" spans="1:1">
      <c r="A78">
        <v>-0.74280864935517488</v>
      </c>
    </row>
    <row r="79" spans="1:1">
      <c r="A79">
        <v>1.2867998801042715</v>
      </c>
    </row>
    <row r="80" spans="1:1">
      <c r="A80">
        <v>0.49176352301670651</v>
      </c>
    </row>
    <row r="81" spans="1:1">
      <c r="A81">
        <v>1.4478824457491695</v>
      </c>
    </row>
    <row r="82" spans="1:1">
      <c r="A82">
        <v>1.4796484651435071</v>
      </c>
    </row>
    <row r="83" spans="1:1">
      <c r="A83">
        <v>4.9667192688875597</v>
      </c>
    </row>
    <row r="84" spans="1:1">
      <c r="A84">
        <v>4.889486694503975E-2</v>
      </c>
    </row>
    <row r="85" spans="1:1">
      <c r="A85">
        <v>1.6707354625721225</v>
      </c>
    </row>
    <row r="87" spans="1:1">
      <c r="A87">
        <f>MAX(A2:A85)</f>
        <v>5.4115291371038214</v>
      </c>
    </row>
    <row r="88" spans="1:1">
      <c r="A88">
        <f>MIN(A2:A85)</f>
        <v>-0.99374555263003028</v>
      </c>
    </row>
    <row r="89" spans="1:1">
      <c r="A89">
        <f>(A87-A88)</f>
        <v>6.4052746897338517</v>
      </c>
    </row>
    <row r="90" spans="1:1">
      <c r="A90">
        <f>1+3.3*LOG(84)</f>
        <v>7.3501216440042088</v>
      </c>
    </row>
    <row r="91" spans="1:1">
      <c r="A91">
        <f>A89/7</f>
        <v>0.91503924139055026</v>
      </c>
    </row>
    <row r="92" spans="1:1">
      <c r="A92">
        <f>A89/8</f>
        <v>0.80065933621673147</v>
      </c>
    </row>
  </sheetData>
  <sortState ref="E2:E9">
    <sortCondition ref="E2"/>
  </sortState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1"/>
    </sheetView>
  </sheetViews>
  <sheetFormatPr defaultRowHeight="13.5"/>
  <sheetData>
    <row r="1" spans="1:3">
      <c r="A1" s="9" t="s">
        <v>12</v>
      </c>
      <c r="B1" s="9" t="s">
        <v>15</v>
      </c>
      <c r="C1" s="9" t="s">
        <v>16</v>
      </c>
    </row>
    <row r="2" spans="1:3">
      <c r="A2" s="4">
        <v>-9.7250000000000003E-2</v>
      </c>
      <c r="B2" s="5">
        <v>0</v>
      </c>
      <c r="C2" s="6">
        <v>0</v>
      </c>
    </row>
    <row r="3" spans="1:3">
      <c r="A3" s="4">
        <v>-8.2250000000000004E-2</v>
      </c>
      <c r="B3" s="5">
        <v>1</v>
      </c>
      <c r="C3" s="6">
        <v>1.282051282051282E-2</v>
      </c>
    </row>
    <row r="4" spans="1:3">
      <c r="A4" s="4">
        <v>-6.7250000000000004E-2</v>
      </c>
      <c r="B4" s="5">
        <v>0</v>
      </c>
      <c r="C4" s="6">
        <v>1.282051282051282E-2</v>
      </c>
    </row>
    <row r="5" spans="1:3">
      <c r="A5" s="4">
        <v>-5.2250000000000005E-2</v>
      </c>
      <c r="B5" s="5">
        <v>2</v>
      </c>
      <c r="C5" s="6">
        <v>3.8461538461538464E-2</v>
      </c>
    </row>
    <row r="6" spans="1:3">
      <c r="A6" s="4">
        <v>-3.7250000000000005E-2</v>
      </c>
      <c r="B6" s="5">
        <v>4</v>
      </c>
      <c r="C6" s="6">
        <v>8.9743589743589744E-2</v>
      </c>
    </row>
    <row r="7" spans="1:3">
      <c r="A7" s="4">
        <v>-2.2250000000000006E-2</v>
      </c>
      <c r="B7" s="5">
        <v>7</v>
      </c>
      <c r="C7" s="6">
        <v>0.17948717948717949</v>
      </c>
    </row>
    <row r="8" spans="1:3">
      <c r="A8" s="4">
        <v>-7.2500000000000064E-3</v>
      </c>
      <c r="B8" s="5">
        <v>17</v>
      </c>
      <c r="C8" s="6">
        <v>0.39743589743589741</v>
      </c>
    </row>
    <row r="9" spans="1:3">
      <c r="A9" s="4">
        <v>7.749999999999993E-3</v>
      </c>
      <c r="B9" s="5">
        <v>16</v>
      </c>
      <c r="C9" s="6">
        <v>0.60256410256410253</v>
      </c>
    </row>
    <row r="10" spans="1:3">
      <c r="A10" s="4">
        <v>2.2749999999999992E-2</v>
      </c>
      <c r="B10" s="5">
        <v>22</v>
      </c>
      <c r="C10" s="6">
        <v>0.88461538461538458</v>
      </c>
    </row>
    <row r="11" spans="1:3" ht="14.25" thickBot="1">
      <c r="A11" s="7" t="s">
        <v>14</v>
      </c>
      <c r="B11" s="7">
        <v>9</v>
      </c>
      <c r="C11" s="8">
        <v>1</v>
      </c>
    </row>
  </sheetData>
  <sortState ref="A2:A10">
    <sortCondition ref="A2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topLeftCell="A13" workbookViewId="0">
      <selection activeCell="C11" sqref="C11"/>
    </sheetView>
  </sheetViews>
  <sheetFormatPr defaultRowHeight="13.5"/>
  <sheetData>
    <row r="1" spans="1:3">
      <c r="A1" t="s">
        <v>2</v>
      </c>
      <c r="C1" t="s">
        <v>13</v>
      </c>
    </row>
    <row r="2" spans="1:3">
      <c r="A2">
        <v>-1.0760082520933634E-2</v>
      </c>
      <c r="C2">
        <v>-9.7250000000000003E-2</v>
      </c>
    </row>
    <row r="3" spans="1:3">
      <c r="A3">
        <v>9.0370067470864068E-3</v>
      </c>
      <c r="C3">
        <f>C2+0.015</f>
        <v>-8.2250000000000004E-2</v>
      </c>
    </row>
    <row r="4" spans="1:3">
      <c r="A4">
        <v>-5.6026098233100896E-2</v>
      </c>
      <c r="C4">
        <f t="shared" ref="C4:C10" si="0">C3+0.015</f>
        <v>-6.7250000000000004E-2</v>
      </c>
    </row>
    <row r="5" spans="1:3">
      <c r="A5">
        <v>5.0550582780604092E-3</v>
      </c>
      <c r="C5">
        <f t="shared" si="0"/>
        <v>-5.2250000000000005E-2</v>
      </c>
    </row>
    <row r="6" spans="1:3">
      <c r="A6">
        <v>-6.061188531154893E-2</v>
      </c>
      <c r="C6">
        <f t="shared" si="0"/>
        <v>-3.7250000000000005E-2</v>
      </c>
    </row>
    <row r="7" spans="1:3">
      <c r="A7">
        <v>-1.3300139821983414E-3</v>
      </c>
      <c r="C7">
        <f t="shared" si="0"/>
        <v>-2.2250000000000006E-2</v>
      </c>
    </row>
    <row r="8" spans="1:3">
      <c r="A8">
        <v>1.3249556071574853E-2</v>
      </c>
      <c r="C8">
        <f t="shared" si="0"/>
        <v>-7.2500000000000064E-3</v>
      </c>
    </row>
    <row r="9" spans="1:3">
      <c r="A9">
        <v>-2.6646894940235422E-2</v>
      </c>
      <c r="C9">
        <f t="shared" si="0"/>
        <v>7.749999999999993E-3</v>
      </c>
    </row>
    <row r="10" spans="1:3">
      <c r="A10">
        <v>2.1005493744517656E-2</v>
      </c>
      <c r="C10">
        <f t="shared" si="0"/>
        <v>2.2749999999999992E-2</v>
      </c>
    </row>
    <row r="11" spans="1:3">
      <c r="A11">
        <v>-1.9601193705914288E-2</v>
      </c>
    </row>
    <row r="12" spans="1:3">
      <c r="A12">
        <v>-4.1877089818978419E-2</v>
      </c>
    </row>
    <row r="13" spans="1:3">
      <c r="A13">
        <v>3.6378733543526831E-2</v>
      </c>
    </row>
    <row r="14" spans="1:3">
      <c r="A14">
        <v>-2.3954668431625303E-2</v>
      </c>
    </row>
    <row r="15" spans="1:3">
      <c r="A15">
        <v>8.4465488115337273E-4</v>
      </c>
    </row>
    <row r="16" spans="1:3">
      <c r="A16">
        <v>9.7588227602849464E-3</v>
      </c>
    </row>
    <row r="17" spans="1:1">
      <c r="A17">
        <v>1.3737492642730942E-2</v>
      </c>
    </row>
    <row r="18" spans="1:1">
      <c r="A18">
        <v>-3.4755042558379801E-2</v>
      </c>
    </row>
    <row r="19" spans="1:1">
      <c r="A19">
        <v>-1.9849862855492173E-3</v>
      </c>
    </row>
    <row r="20" spans="1:1">
      <c r="A20">
        <v>-1.2017984787666247E-2</v>
      </c>
    </row>
    <row r="21" spans="1:1">
      <c r="A21">
        <v>4.9779165954955129E-3</v>
      </c>
    </row>
    <row r="22" spans="1:1">
      <c r="A22">
        <v>1.216462304236976E-2</v>
      </c>
    </row>
    <row r="23" spans="1:1">
      <c r="A23">
        <v>2.2033776327783805E-2</v>
      </c>
    </row>
    <row r="24" spans="1:1">
      <c r="A24">
        <v>-1.6054642115269635E-2</v>
      </c>
    </row>
    <row r="25" spans="1:1">
      <c r="A25">
        <v>-1.0066673823069805E-2</v>
      </c>
    </row>
    <row r="26" spans="1:1">
      <c r="A26">
        <v>1.1410050965697582E-2</v>
      </c>
    </row>
    <row r="27" spans="1:1">
      <c r="A27">
        <v>-1.5557991041646901E-2</v>
      </c>
    </row>
    <row r="28" spans="1:1">
      <c r="A28">
        <v>-1.8151455746751033E-3</v>
      </c>
    </row>
    <row r="29" spans="1:1">
      <c r="A29">
        <v>-1.6935796721947449E-2</v>
      </c>
    </row>
    <row r="30" spans="1:1">
      <c r="A30">
        <v>2.9682702149437024E-2</v>
      </c>
    </row>
    <row r="31" spans="1:1">
      <c r="A31">
        <v>1.4371601715011062E-2</v>
      </c>
    </row>
    <row r="32" spans="1:1">
      <c r="A32">
        <v>2.661219863515063E-2</v>
      </c>
    </row>
    <row r="33" spans="1:1">
      <c r="A33">
        <v>-3.1166620664274669E-3</v>
      </c>
    </row>
    <row r="34" spans="1:1">
      <c r="A34">
        <v>1.4316862980353395E-2</v>
      </c>
    </row>
    <row r="35" spans="1:1">
      <c r="A35">
        <v>1.0236345852005169E-2</v>
      </c>
    </row>
    <row r="36" spans="1:1">
      <c r="A36">
        <v>1.6797640224268662E-2</v>
      </c>
    </row>
    <row r="37" spans="1:1">
      <c r="A37">
        <v>-1.6387271076466758E-3</v>
      </c>
    </row>
    <row r="38" spans="1:1">
      <c r="A38">
        <v>-3.1719273340283793E-3</v>
      </c>
    </row>
    <row r="39" spans="1:1">
      <c r="A39">
        <v>3.0729862038273215E-2</v>
      </c>
    </row>
    <row r="40" spans="1:1">
      <c r="A40">
        <v>4.1989594352453974E-3</v>
      </c>
    </row>
    <row r="41" spans="1:1">
      <c r="A41">
        <v>-2.0917758596596725E-2</v>
      </c>
    </row>
    <row r="42" spans="1:1">
      <c r="A42">
        <v>9.7052203985288354E-3</v>
      </c>
    </row>
    <row r="43" spans="1:1">
      <c r="A43">
        <v>1.7038349878763404E-2</v>
      </c>
    </row>
    <row r="44" spans="1:1">
      <c r="A44">
        <v>1.2048836811495045E-2</v>
      </c>
    </row>
    <row r="45" spans="1:1">
      <c r="A45">
        <v>2.8490540126554276E-2</v>
      </c>
    </row>
    <row r="46" spans="1:1">
      <c r="A46">
        <v>-3.2528759244042749E-2</v>
      </c>
    </row>
    <row r="47" spans="1:1">
      <c r="A47">
        <v>1.4502139224783273E-2</v>
      </c>
    </row>
    <row r="48" spans="1:1">
      <c r="A48">
        <v>-4.1942674159419879E-2</v>
      </c>
    </row>
    <row r="49" spans="1:1">
      <c r="A49">
        <v>-9.297549999453858E-2</v>
      </c>
    </row>
    <row r="50" spans="1:1">
      <c r="A50">
        <v>3.2502799889208678E-2</v>
      </c>
    </row>
    <row r="51" spans="1:1">
      <c r="A51">
        <v>6.1116424455900376E-3</v>
      </c>
    </row>
    <row r="52" spans="1:1">
      <c r="A52">
        <v>-1.1001367925622008E-2</v>
      </c>
    </row>
    <row r="53" spans="1:1">
      <c r="A53">
        <v>-1.3878306940325658E-2</v>
      </c>
    </row>
    <row r="54" spans="1:1">
      <c r="A54">
        <v>1.0578991786422964E-3</v>
      </c>
    </row>
    <row r="55" spans="1:1">
      <c r="A55">
        <v>1.1482105963095846E-2</v>
      </c>
    </row>
    <row r="56" spans="1:1">
      <c r="A56">
        <v>5.4587075189294065E-3</v>
      </c>
    </row>
    <row r="57" spans="1:1">
      <c r="A57">
        <v>-1.9334500875656691E-2</v>
      </c>
    </row>
    <row r="58" spans="1:1">
      <c r="A58">
        <v>-1.4489130175964982E-2</v>
      </c>
    </row>
    <row r="59" spans="1:1">
      <c r="A59">
        <v>-3.4671466711767573E-3</v>
      </c>
    </row>
    <row r="60" spans="1:1">
      <c r="A60">
        <v>-1.0098193720450843E-2</v>
      </c>
    </row>
    <row r="61" spans="1:1">
      <c r="A61">
        <v>9.9195414967478968E-4</v>
      </c>
    </row>
    <row r="62" spans="1:1">
      <c r="A62">
        <v>-1.4729990946683258E-2</v>
      </c>
    </row>
    <row r="63" spans="1:1">
      <c r="A63">
        <v>3.4594084486055499E-2</v>
      </c>
    </row>
    <row r="64" spans="1:1">
      <c r="A64">
        <v>2.4795967354776627E-2</v>
      </c>
    </row>
    <row r="65" spans="1:1">
      <c r="A65">
        <v>2.3985196636451045E-2</v>
      </c>
    </row>
    <row r="66" spans="1:1">
      <c r="A66">
        <v>-1.713292311915271E-2</v>
      </c>
    </row>
    <row r="67" spans="1:1">
      <c r="A67">
        <v>1.0996555576242795E-2</v>
      </c>
    </row>
    <row r="68" spans="1:1">
      <c r="A68">
        <v>-3.1583430209136565E-2</v>
      </c>
    </row>
    <row r="69" spans="1:1">
      <c r="A69">
        <v>-4.8028810154866375E-2</v>
      </c>
    </row>
    <row r="70" spans="1:1">
      <c r="A70">
        <v>-4.0913403915301627E-2</v>
      </c>
    </row>
    <row r="71" spans="1:1">
      <c r="A71">
        <v>-2.1479061169762725E-2</v>
      </c>
    </row>
    <row r="72" spans="1:1">
      <c r="A72">
        <v>5.8268701193311401E-3</v>
      </c>
    </row>
    <row r="73" spans="1:1">
      <c r="A73">
        <v>1.8133241631065777E-2</v>
      </c>
    </row>
    <row r="74" spans="1:1">
      <c r="A74">
        <v>-1.8290940268648082E-2</v>
      </c>
    </row>
    <row r="75" spans="1:1">
      <c r="A75">
        <v>1.644832605531299E-2</v>
      </c>
    </row>
    <row r="76" spans="1:1">
      <c r="A76">
        <v>-3.0710947365680363E-2</v>
      </c>
    </row>
    <row r="77" spans="1:1">
      <c r="A77">
        <v>2.2335938969027858E-2</v>
      </c>
    </row>
    <row r="78" spans="1:1">
      <c r="A78">
        <v>-2.5776107833992423E-2</v>
      </c>
    </row>
    <row r="79" spans="1:1">
      <c r="A79">
        <v>1.6033982873710606E-2</v>
      </c>
    </row>
    <row r="81" spans="1:1">
      <c r="A81">
        <f>MAX(A2:A79)</f>
        <v>3.6378733543526831E-2</v>
      </c>
    </row>
    <row r="82" spans="1:1">
      <c r="A82">
        <f>MIN(A2:A79)</f>
        <v>-9.297549999453858E-2</v>
      </c>
    </row>
    <row r="83" spans="1:1">
      <c r="A83">
        <f>3.3*LOG(78)+1</f>
        <v>7.2439121888785847</v>
      </c>
    </row>
    <row r="84" spans="1:1">
      <c r="A84">
        <f>A81-A82</f>
        <v>0.12935423353806541</v>
      </c>
    </row>
    <row r="85" spans="1:1">
      <c r="A85">
        <f>A84/7</f>
        <v>1.8479176219723632E-2</v>
      </c>
    </row>
    <row r="86" spans="1:1">
      <c r="A86">
        <f>A84/8</f>
        <v>1.6169279192258176E-2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topLeftCell="I1" workbookViewId="0">
      <selection activeCell="T3" sqref="T3"/>
    </sheetView>
  </sheetViews>
  <sheetFormatPr defaultRowHeight="13.5"/>
  <cols>
    <col min="5" max="5" width="11.5" customWidth="1"/>
    <col min="14" max="14" width="9" customWidth="1"/>
    <col min="19" max="19" width="12.25" customWidth="1"/>
  </cols>
  <sheetData>
    <row r="1" spans="1:22">
      <c r="A1" t="s">
        <v>0</v>
      </c>
      <c r="B1" t="s">
        <v>1</v>
      </c>
      <c r="C1" s="3" t="s">
        <v>4</v>
      </c>
      <c r="D1" t="s">
        <v>28</v>
      </c>
      <c r="E1" t="s">
        <v>30</v>
      </c>
      <c r="F1" t="s">
        <v>32</v>
      </c>
      <c r="J1" t="s">
        <v>28</v>
      </c>
      <c r="K1" t="s">
        <v>30</v>
      </c>
      <c r="L1" t="s">
        <v>32</v>
      </c>
      <c r="N1" s="9"/>
      <c r="O1" s="9" t="s">
        <v>21</v>
      </c>
      <c r="P1" s="9" t="s">
        <v>22</v>
      </c>
      <c r="Q1" s="9" t="s">
        <v>23</v>
      </c>
      <c r="S1" s="9"/>
      <c r="T1" s="9" t="s">
        <v>27</v>
      </c>
      <c r="U1" s="9" t="s">
        <v>29</v>
      </c>
      <c r="V1" s="9" t="s">
        <v>31</v>
      </c>
    </row>
    <row r="2" spans="1:22">
      <c r="A2">
        <v>988.84</v>
      </c>
      <c r="B2" s="2">
        <v>3695</v>
      </c>
      <c r="C2" s="3">
        <v>2090</v>
      </c>
      <c r="D2">
        <f>RANK(A2,A$2:A$80)</f>
        <v>1</v>
      </c>
      <c r="E2">
        <f t="shared" ref="E2:F2" si="0">RANK(B2,B$2:B$80)</f>
        <v>5</v>
      </c>
      <c r="F2">
        <f t="shared" si="0"/>
        <v>26</v>
      </c>
      <c r="G2">
        <f>(COUNT(A$2:A$80)+1-RANK(A2,A$2:A$80,0)-RANK(A2,A$2:A$80,1))/2</f>
        <v>0</v>
      </c>
      <c r="H2">
        <f t="shared" ref="H2:I17" si="1">(COUNT(B$2:B$80)+1-RANK(B2,B$2:B$80,0)-RANK(B2,B$2:B$80,1))/2</f>
        <v>0</v>
      </c>
      <c r="I2">
        <f t="shared" si="1"/>
        <v>0</v>
      </c>
      <c r="J2">
        <f>D2+G2</f>
        <v>1</v>
      </c>
      <c r="K2">
        <f t="shared" ref="K2:L2" si="2">E2+H2</f>
        <v>5</v>
      </c>
      <c r="L2">
        <f t="shared" si="2"/>
        <v>26</v>
      </c>
      <c r="N2" s="5" t="s">
        <v>21</v>
      </c>
      <c r="O2" s="5">
        <v>1</v>
      </c>
      <c r="P2" s="5"/>
      <c r="Q2" s="5"/>
      <c r="S2" s="5" t="s">
        <v>27</v>
      </c>
      <c r="T2" s="5">
        <v>1</v>
      </c>
      <c r="U2" s="5"/>
      <c r="V2" s="5"/>
    </row>
    <row r="3" spans="1:22">
      <c r="A3">
        <v>978.2</v>
      </c>
      <c r="B3" s="2">
        <v>3570</v>
      </c>
      <c r="C3" s="3">
        <v>2106</v>
      </c>
      <c r="D3">
        <f t="shared" ref="D3:D66" si="3">RANK(A3,A$2:A$80)</f>
        <v>3</v>
      </c>
      <c r="E3">
        <f t="shared" ref="E3:E66" si="4">RANK(B3,B$2:B$80)</f>
        <v>8</v>
      </c>
      <c r="F3">
        <f t="shared" ref="F3:F66" si="5">RANK(C3,C$2:C$80)</f>
        <v>20</v>
      </c>
      <c r="G3">
        <f t="shared" ref="G3:G66" si="6">(COUNT(A$2:A$80)+1-RANK(A3,A$2:A$80,0)-RANK(A3,A$2:A$80,1))/2</f>
        <v>0</v>
      </c>
      <c r="H3">
        <f t="shared" si="1"/>
        <v>0</v>
      </c>
      <c r="I3">
        <f t="shared" si="1"/>
        <v>0</v>
      </c>
      <c r="J3">
        <f t="shared" ref="J3:J66" si="7">D3+G3</f>
        <v>3</v>
      </c>
      <c r="K3">
        <f t="shared" ref="K3:K66" si="8">E3+H3</f>
        <v>8</v>
      </c>
      <c r="L3">
        <f t="shared" ref="L3:L66" si="9">F3+I3</f>
        <v>20</v>
      </c>
      <c r="N3" s="5" t="s">
        <v>22</v>
      </c>
      <c r="O3" s="5">
        <v>0.90134575361723723</v>
      </c>
      <c r="P3" s="5">
        <v>1</v>
      </c>
      <c r="Q3" s="5"/>
      <c r="S3" s="5" t="s">
        <v>29</v>
      </c>
      <c r="T3" s="5">
        <v>0.83906465322196955</v>
      </c>
      <c r="U3" s="5">
        <v>1</v>
      </c>
      <c r="V3" s="5"/>
    </row>
    <row r="4" spans="1:22" ht="14.25" thickBot="1">
      <c r="A4">
        <v>987.04</v>
      </c>
      <c r="B4" s="2">
        <v>3665</v>
      </c>
      <c r="C4" s="3">
        <v>2091</v>
      </c>
      <c r="D4">
        <f t="shared" si="3"/>
        <v>2</v>
      </c>
      <c r="E4">
        <f t="shared" si="4"/>
        <v>6</v>
      </c>
      <c r="F4">
        <f t="shared" si="5"/>
        <v>25</v>
      </c>
      <c r="G4">
        <f t="shared" si="6"/>
        <v>0</v>
      </c>
      <c r="H4">
        <f t="shared" si="1"/>
        <v>0</v>
      </c>
      <c r="I4">
        <f t="shared" si="1"/>
        <v>0</v>
      </c>
      <c r="J4">
        <f t="shared" si="7"/>
        <v>2</v>
      </c>
      <c r="K4">
        <f t="shared" si="8"/>
        <v>6</v>
      </c>
      <c r="L4">
        <f t="shared" si="9"/>
        <v>25</v>
      </c>
      <c r="N4" s="7" t="s">
        <v>23</v>
      </c>
      <c r="O4" s="7">
        <v>0.64591337491235434</v>
      </c>
      <c r="P4" s="7">
        <v>0.40471440405652737</v>
      </c>
      <c r="Q4" s="7">
        <v>1</v>
      </c>
      <c r="S4" s="7" t="s">
        <v>31</v>
      </c>
      <c r="T4" s="7">
        <v>0.52888337110468475</v>
      </c>
      <c r="U4" s="7">
        <v>0.24253804105092291</v>
      </c>
      <c r="V4" s="7">
        <v>1</v>
      </c>
    </row>
    <row r="5" spans="1:22">
      <c r="A5">
        <v>931.74</v>
      </c>
      <c r="B5" s="2">
        <v>3480</v>
      </c>
      <c r="C5" s="3">
        <v>2067</v>
      </c>
      <c r="D5">
        <f t="shared" si="3"/>
        <v>10</v>
      </c>
      <c r="E5">
        <f t="shared" si="4"/>
        <v>11</v>
      </c>
      <c r="F5">
        <f t="shared" si="5"/>
        <v>30</v>
      </c>
      <c r="G5">
        <f t="shared" si="6"/>
        <v>0</v>
      </c>
      <c r="H5">
        <f t="shared" si="1"/>
        <v>0</v>
      </c>
      <c r="I5">
        <f t="shared" si="1"/>
        <v>0</v>
      </c>
      <c r="J5">
        <f t="shared" si="7"/>
        <v>10</v>
      </c>
      <c r="K5">
        <f t="shared" si="8"/>
        <v>11</v>
      </c>
      <c r="L5">
        <f t="shared" si="9"/>
        <v>30</v>
      </c>
    </row>
    <row r="6" spans="1:22">
      <c r="A6">
        <v>936.45</v>
      </c>
      <c r="B6" s="2">
        <v>3530</v>
      </c>
      <c r="C6" s="3">
        <v>2069</v>
      </c>
      <c r="D6">
        <f t="shared" si="3"/>
        <v>8</v>
      </c>
      <c r="E6">
        <f t="shared" si="4"/>
        <v>10</v>
      </c>
      <c r="F6">
        <f t="shared" si="5"/>
        <v>29</v>
      </c>
      <c r="G6">
        <f t="shared" si="6"/>
        <v>0</v>
      </c>
      <c r="H6">
        <f t="shared" si="1"/>
        <v>0</v>
      </c>
      <c r="I6">
        <f t="shared" si="1"/>
        <v>0</v>
      </c>
      <c r="J6">
        <f t="shared" si="7"/>
        <v>8</v>
      </c>
      <c r="K6">
        <f t="shared" si="8"/>
        <v>10</v>
      </c>
      <c r="L6">
        <f t="shared" si="9"/>
        <v>29</v>
      </c>
    </row>
    <row r="7" spans="1:22">
      <c r="A7">
        <v>879.69</v>
      </c>
      <c r="B7" s="2">
        <v>3355</v>
      </c>
      <c r="C7" s="3">
        <v>2092</v>
      </c>
      <c r="D7">
        <f t="shared" si="3"/>
        <v>22</v>
      </c>
      <c r="E7">
        <f t="shared" si="4"/>
        <v>18</v>
      </c>
      <c r="F7">
        <f t="shared" si="5"/>
        <v>24</v>
      </c>
      <c r="G7">
        <f t="shared" si="6"/>
        <v>0</v>
      </c>
      <c r="H7">
        <f t="shared" si="1"/>
        <v>0.5</v>
      </c>
      <c r="I7">
        <f t="shared" si="1"/>
        <v>0</v>
      </c>
      <c r="J7">
        <f t="shared" si="7"/>
        <v>22</v>
      </c>
      <c r="K7">
        <f t="shared" si="8"/>
        <v>18.5</v>
      </c>
      <c r="L7">
        <f t="shared" si="9"/>
        <v>24</v>
      </c>
    </row>
    <row r="8" spans="1:22">
      <c r="A8">
        <v>878.52</v>
      </c>
      <c r="B8" s="2">
        <v>3300</v>
      </c>
      <c r="C8" s="3">
        <v>2082</v>
      </c>
      <c r="D8">
        <f t="shared" si="3"/>
        <v>24</v>
      </c>
      <c r="E8">
        <f t="shared" si="4"/>
        <v>26</v>
      </c>
      <c r="F8">
        <f t="shared" si="5"/>
        <v>28</v>
      </c>
      <c r="G8">
        <f t="shared" si="6"/>
        <v>0</v>
      </c>
      <c r="H8">
        <f t="shared" si="1"/>
        <v>0.5</v>
      </c>
      <c r="I8">
        <f t="shared" si="1"/>
        <v>0</v>
      </c>
      <c r="J8">
        <f t="shared" si="7"/>
        <v>24</v>
      </c>
      <c r="K8">
        <f t="shared" si="8"/>
        <v>26.5</v>
      </c>
      <c r="L8">
        <f t="shared" si="9"/>
        <v>28</v>
      </c>
    </row>
    <row r="9" spans="1:22">
      <c r="A9">
        <v>890.16</v>
      </c>
      <c r="B9" s="2">
        <v>3345</v>
      </c>
      <c r="C9" s="3">
        <v>2130</v>
      </c>
      <c r="D9">
        <f t="shared" si="3"/>
        <v>19</v>
      </c>
      <c r="E9">
        <f t="shared" si="4"/>
        <v>20</v>
      </c>
      <c r="F9">
        <f t="shared" si="5"/>
        <v>12</v>
      </c>
      <c r="G9">
        <f t="shared" si="6"/>
        <v>0</v>
      </c>
      <c r="H9">
        <f t="shared" si="1"/>
        <v>0</v>
      </c>
      <c r="I9">
        <f t="shared" si="1"/>
        <v>0</v>
      </c>
      <c r="J9">
        <f t="shared" si="7"/>
        <v>19</v>
      </c>
      <c r="K9">
        <f t="shared" si="8"/>
        <v>20</v>
      </c>
      <c r="L9">
        <f t="shared" si="9"/>
        <v>12</v>
      </c>
    </row>
    <row r="10" spans="1:22">
      <c r="A10">
        <v>866.44</v>
      </c>
      <c r="B10" s="2">
        <v>3215</v>
      </c>
      <c r="C10" s="3">
        <v>2122</v>
      </c>
      <c r="D10">
        <f t="shared" si="3"/>
        <v>30</v>
      </c>
      <c r="E10">
        <f t="shared" si="4"/>
        <v>43</v>
      </c>
      <c r="F10">
        <f t="shared" si="5"/>
        <v>16</v>
      </c>
      <c r="G10">
        <f t="shared" si="6"/>
        <v>0</v>
      </c>
      <c r="H10">
        <f t="shared" si="1"/>
        <v>0.5</v>
      </c>
      <c r="I10">
        <f t="shared" si="1"/>
        <v>0</v>
      </c>
      <c r="J10">
        <f t="shared" si="7"/>
        <v>30</v>
      </c>
      <c r="K10">
        <f t="shared" si="8"/>
        <v>43.5</v>
      </c>
      <c r="L10">
        <f t="shared" si="9"/>
        <v>16</v>
      </c>
    </row>
    <row r="11" spans="1:22">
      <c r="A11">
        <v>884.64</v>
      </c>
      <c r="B11" s="2">
        <v>3240</v>
      </c>
      <c r="C11" s="3">
        <v>2159</v>
      </c>
      <c r="D11">
        <f t="shared" si="3"/>
        <v>21</v>
      </c>
      <c r="E11">
        <f t="shared" si="4"/>
        <v>36</v>
      </c>
      <c r="F11">
        <f t="shared" si="5"/>
        <v>6</v>
      </c>
      <c r="G11">
        <f t="shared" si="6"/>
        <v>0</v>
      </c>
      <c r="H11">
        <f t="shared" si="1"/>
        <v>0.5</v>
      </c>
      <c r="I11">
        <f t="shared" si="1"/>
        <v>0</v>
      </c>
      <c r="J11">
        <f t="shared" si="7"/>
        <v>21</v>
      </c>
      <c r="K11">
        <f t="shared" si="8"/>
        <v>36.5</v>
      </c>
      <c r="L11">
        <f t="shared" si="9"/>
        <v>6</v>
      </c>
    </row>
    <row r="12" spans="1:22">
      <c r="A12">
        <v>867.3</v>
      </c>
      <c r="B12" s="2">
        <v>3135</v>
      </c>
      <c r="C12" s="3">
        <v>2168</v>
      </c>
      <c r="D12">
        <f t="shared" si="3"/>
        <v>28</v>
      </c>
      <c r="E12">
        <f t="shared" si="4"/>
        <v>48</v>
      </c>
      <c r="F12">
        <f t="shared" si="5"/>
        <v>4</v>
      </c>
      <c r="G12">
        <f t="shared" si="6"/>
        <v>0</v>
      </c>
      <c r="H12">
        <f t="shared" si="1"/>
        <v>0.5</v>
      </c>
      <c r="I12">
        <f t="shared" si="1"/>
        <v>0</v>
      </c>
      <c r="J12">
        <f t="shared" si="7"/>
        <v>28</v>
      </c>
      <c r="K12">
        <f t="shared" si="8"/>
        <v>48.5</v>
      </c>
      <c r="L12">
        <f t="shared" si="9"/>
        <v>4</v>
      </c>
    </row>
    <row r="13" spans="1:22">
      <c r="A13">
        <v>830.98</v>
      </c>
      <c r="B13" s="2">
        <v>3020</v>
      </c>
      <c r="C13" s="3">
        <v>2141</v>
      </c>
      <c r="D13">
        <f t="shared" si="3"/>
        <v>55</v>
      </c>
      <c r="E13">
        <f t="shared" si="4"/>
        <v>60</v>
      </c>
      <c r="F13">
        <f t="shared" si="5"/>
        <v>10</v>
      </c>
      <c r="G13">
        <f t="shared" si="6"/>
        <v>0</v>
      </c>
      <c r="H13">
        <f t="shared" si="1"/>
        <v>0</v>
      </c>
      <c r="I13">
        <f t="shared" si="1"/>
        <v>0</v>
      </c>
      <c r="J13">
        <f t="shared" si="7"/>
        <v>55</v>
      </c>
      <c r="K13">
        <f t="shared" si="8"/>
        <v>60</v>
      </c>
      <c r="L13">
        <f t="shared" si="9"/>
        <v>10</v>
      </c>
    </row>
    <row r="14" spans="1:22">
      <c r="A14">
        <v>861.21</v>
      </c>
      <c r="B14" s="2">
        <v>3120</v>
      </c>
      <c r="C14" s="3">
        <v>2149</v>
      </c>
      <c r="D14">
        <f t="shared" si="3"/>
        <v>32</v>
      </c>
      <c r="E14">
        <f t="shared" si="4"/>
        <v>50</v>
      </c>
      <c r="F14">
        <f t="shared" si="5"/>
        <v>7</v>
      </c>
      <c r="G14">
        <f t="shared" si="6"/>
        <v>0</v>
      </c>
      <c r="H14">
        <f t="shared" si="1"/>
        <v>0</v>
      </c>
      <c r="I14">
        <f t="shared" si="1"/>
        <v>0</v>
      </c>
      <c r="J14">
        <f t="shared" si="7"/>
        <v>32</v>
      </c>
      <c r="K14">
        <f t="shared" si="8"/>
        <v>50</v>
      </c>
      <c r="L14">
        <f t="shared" si="9"/>
        <v>7</v>
      </c>
    </row>
    <row r="15" spans="1:22">
      <c r="A15">
        <v>840.58</v>
      </c>
      <c r="B15" s="2">
        <v>3135</v>
      </c>
      <c r="C15" s="3">
        <v>2084</v>
      </c>
      <c r="D15">
        <f t="shared" si="3"/>
        <v>47</v>
      </c>
      <c r="E15">
        <f t="shared" si="4"/>
        <v>48</v>
      </c>
      <c r="F15">
        <f t="shared" si="5"/>
        <v>27</v>
      </c>
      <c r="G15">
        <f t="shared" si="6"/>
        <v>0</v>
      </c>
      <c r="H15">
        <f t="shared" si="1"/>
        <v>0.5</v>
      </c>
      <c r="I15">
        <f t="shared" si="1"/>
        <v>0</v>
      </c>
      <c r="J15">
        <f t="shared" si="7"/>
        <v>47</v>
      </c>
      <c r="K15">
        <f t="shared" si="8"/>
        <v>48.5</v>
      </c>
      <c r="L15">
        <f t="shared" si="9"/>
        <v>27</v>
      </c>
    </row>
    <row r="16" spans="1:22">
      <c r="A16">
        <v>841.29</v>
      </c>
      <c r="B16" s="2">
        <v>3085</v>
      </c>
      <c r="C16" s="3">
        <v>2112</v>
      </c>
      <c r="D16">
        <f t="shared" si="3"/>
        <v>45</v>
      </c>
      <c r="E16">
        <f t="shared" si="4"/>
        <v>53</v>
      </c>
      <c r="F16">
        <f t="shared" si="5"/>
        <v>19</v>
      </c>
      <c r="G16">
        <f t="shared" si="6"/>
        <v>0.5</v>
      </c>
      <c r="H16">
        <f t="shared" si="1"/>
        <v>0.5</v>
      </c>
      <c r="I16">
        <f t="shared" si="1"/>
        <v>0</v>
      </c>
      <c r="J16">
        <f t="shared" si="7"/>
        <v>45.5</v>
      </c>
      <c r="K16">
        <f t="shared" si="8"/>
        <v>53.5</v>
      </c>
      <c r="L16">
        <f t="shared" si="9"/>
        <v>19</v>
      </c>
    </row>
    <row r="17" spans="1:12">
      <c r="A17">
        <v>849.5</v>
      </c>
      <c r="B17" s="2">
        <v>3050</v>
      </c>
      <c r="C17" s="3">
        <v>2094</v>
      </c>
      <c r="D17">
        <f t="shared" si="3"/>
        <v>41</v>
      </c>
      <c r="E17">
        <f t="shared" si="4"/>
        <v>56</v>
      </c>
      <c r="F17">
        <f t="shared" si="5"/>
        <v>23</v>
      </c>
      <c r="G17">
        <f t="shared" si="6"/>
        <v>0</v>
      </c>
      <c r="H17">
        <f t="shared" si="1"/>
        <v>0</v>
      </c>
      <c r="I17">
        <f t="shared" si="1"/>
        <v>0</v>
      </c>
      <c r="J17">
        <f t="shared" si="7"/>
        <v>41</v>
      </c>
      <c r="K17">
        <f t="shared" si="8"/>
        <v>56</v>
      </c>
      <c r="L17">
        <f t="shared" si="9"/>
        <v>23</v>
      </c>
    </row>
    <row r="18" spans="1:12">
      <c r="A18">
        <v>861.17</v>
      </c>
      <c r="B18" s="2">
        <v>3115</v>
      </c>
      <c r="C18" s="3">
        <v>2100</v>
      </c>
      <c r="D18">
        <f t="shared" si="3"/>
        <v>33</v>
      </c>
      <c r="E18">
        <f t="shared" si="4"/>
        <v>51</v>
      </c>
      <c r="F18">
        <f t="shared" si="5"/>
        <v>21</v>
      </c>
      <c r="G18">
        <f t="shared" si="6"/>
        <v>0</v>
      </c>
      <c r="H18">
        <f t="shared" ref="H18:H80" si="10">(COUNT(B$2:B$80)+1-RANK(B18,B$2:B$80,0)-RANK(B18,B$2:B$80,1))/2</f>
        <v>0</v>
      </c>
      <c r="I18">
        <f t="shared" ref="I18:I80" si="11">(COUNT(C$2:C$80)+1-RANK(C18,C$2:C$80,0)-RANK(C18,C$2:C$80,1))/2</f>
        <v>0</v>
      </c>
      <c r="J18">
        <f t="shared" si="7"/>
        <v>33</v>
      </c>
      <c r="K18">
        <f t="shared" si="8"/>
        <v>51</v>
      </c>
      <c r="L18">
        <f t="shared" si="9"/>
        <v>21</v>
      </c>
    </row>
    <row r="19" spans="1:12">
      <c r="A19">
        <v>831.24</v>
      </c>
      <c r="B19" s="2">
        <v>3030</v>
      </c>
      <c r="C19" s="3">
        <v>2117</v>
      </c>
      <c r="D19">
        <f t="shared" si="3"/>
        <v>54</v>
      </c>
      <c r="E19">
        <f t="shared" si="4"/>
        <v>58</v>
      </c>
      <c r="F19">
        <f t="shared" si="5"/>
        <v>17</v>
      </c>
      <c r="G19">
        <f t="shared" si="6"/>
        <v>0</v>
      </c>
      <c r="H19">
        <f t="shared" si="10"/>
        <v>0.5</v>
      </c>
      <c r="I19">
        <f t="shared" si="11"/>
        <v>0</v>
      </c>
      <c r="J19">
        <f t="shared" si="7"/>
        <v>54</v>
      </c>
      <c r="K19">
        <f t="shared" si="8"/>
        <v>58.5</v>
      </c>
      <c r="L19">
        <f t="shared" si="9"/>
        <v>17</v>
      </c>
    </row>
    <row r="20" spans="1:12">
      <c r="A20">
        <v>829.59</v>
      </c>
      <c r="B20" s="2">
        <v>3030</v>
      </c>
      <c r="C20" s="3">
        <v>2128</v>
      </c>
      <c r="D20">
        <f t="shared" si="3"/>
        <v>58</v>
      </c>
      <c r="E20">
        <f t="shared" si="4"/>
        <v>58</v>
      </c>
      <c r="F20">
        <f t="shared" si="5"/>
        <v>14</v>
      </c>
      <c r="G20">
        <f t="shared" si="6"/>
        <v>0</v>
      </c>
      <c r="H20">
        <f t="shared" si="10"/>
        <v>0.5</v>
      </c>
      <c r="I20">
        <f t="shared" si="11"/>
        <v>0</v>
      </c>
      <c r="J20">
        <f t="shared" si="7"/>
        <v>58</v>
      </c>
      <c r="K20">
        <f t="shared" si="8"/>
        <v>58.5</v>
      </c>
      <c r="L20">
        <f t="shared" si="9"/>
        <v>14</v>
      </c>
    </row>
    <row r="21" spans="1:12">
      <c r="A21">
        <v>819.62</v>
      </c>
      <c r="B21" s="2">
        <v>2941</v>
      </c>
      <c r="C21" s="3">
        <v>2163</v>
      </c>
      <c r="D21">
        <f t="shared" si="3"/>
        <v>64</v>
      </c>
      <c r="E21">
        <f t="shared" si="4"/>
        <v>64</v>
      </c>
      <c r="F21">
        <f t="shared" si="5"/>
        <v>5</v>
      </c>
      <c r="G21">
        <f t="shared" si="6"/>
        <v>0</v>
      </c>
      <c r="H21">
        <f t="shared" si="10"/>
        <v>0</v>
      </c>
      <c r="I21">
        <f t="shared" si="11"/>
        <v>0</v>
      </c>
      <c r="J21">
        <f t="shared" si="7"/>
        <v>64</v>
      </c>
      <c r="K21">
        <f t="shared" si="8"/>
        <v>64</v>
      </c>
      <c r="L21">
        <f t="shared" si="9"/>
        <v>5</v>
      </c>
    </row>
    <row r="22" spans="1:12">
      <c r="A22">
        <v>823.7</v>
      </c>
      <c r="B22" s="2">
        <v>2909</v>
      </c>
      <c r="C22" s="3">
        <v>2180</v>
      </c>
      <c r="D22">
        <f t="shared" si="3"/>
        <v>63</v>
      </c>
      <c r="E22">
        <f t="shared" si="4"/>
        <v>66</v>
      </c>
      <c r="F22">
        <f t="shared" si="5"/>
        <v>2</v>
      </c>
      <c r="G22">
        <f t="shared" si="6"/>
        <v>0</v>
      </c>
      <c r="H22">
        <f t="shared" si="10"/>
        <v>0</v>
      </c>
      <c r="I22">
        <f t="shared" si="11"/>
        <v>0</v>
      </c>
      <c r="J22">
        <f t="shared" si="7"/>
        <v>63</v>
      </c>
      <c r="K22">
        <f t="shared" si="8"/>
        <v>66</v>
      </c>
      <c r="L22">
        <f t="shared" si="9"/>
        <v>2</v>
      </c>
    </row>
    <row r="23" spans="1:12">
      <c r="A23">
        <v>833.72</v>
      </c>
      <c r="B23" s="2">
        <v>2951</v>
      </c>
      <c r="C23" s="3">
        <v>2190</v>
      </c>
      <c r="D23">
        <f t="shared" si="3"/>
        <v>52</v>
      </c>
      <c r="E23">
        <f t="shared" si="4"/>
        <v>63</v>
      </c>
      <c r="F23">
        <f t="shared" si="5"/>
        <v>1</v>
      </c>
      <c r="G23">
        <f t="shared" si="6"/>
        <v>0</v>
      </c>
      <c r="H23">
        <f t="shared" si="10"/>
        <v>0</v>
      </c>
      <c r="I23">
        <f t="shared" si="11"/>
        <v>0</v>
      </c>
      <c r="J23">
        <f t="shared" si="7"/>
        <v>52</v>
      </c>
      <c r="K23">
        <f t="shared" si="8"/>
        <v>63</v>
      </c>
      <c r="L23">
        <f t="shared" si="9"/>
        <v>1</v>
      </c>
    </row>
    <row r="24" spans="1:12">
      <c r="A24">
        <v>852.09</v>
      </c>
      <c r="B24" s="2">
        <v>3085</v>
      </c>
      <c r="C24" s="3">
        <v>2144</v>
      </c>
      <c r="D24">
        <f t="shared" si="3"/>
        <v>39</v>
      </c>
      <c r="E24">
        <f t="shared" si="4"/>
        <v>53</v>
      </c>
      <c r="F24">
        <f t="shared" si="5"/>
        <v>8</v>
      </c>
      <c r="G24">
        <f t="shared" si="6"/>
        <v>0</v>
      </c>
      <c r="H24">
        <f t="shared" si="10"/>
        <v>0.5</v>
      </c>
      <c r="I24">
        <f t="shared" si="11"/>
        <v>0</v>
      </c>
      <c r="J24">
        <f t="shared" si="7"/>
        <v>39</v>
      </c>
      <c r="K24">
        <f t="shared" si="8"/>
        <v>53.5</v>
      </c>
      <c r="L24">
        <f t="shared" si="9"/>
        <v>8</v>
      </c>
    </row>
    <row r="25" spans="1:12">
      <c r="A25">
        <v>838.41</v>
      </c>
      <c r="B25" s="2">
        <v>3060</v>
      </c>
      <c r="C25" s="3">
        <v>2127</v>
      </c>
      <c r="D25">
        <f t="shared" si="3"/>
        <v>50</v>
      </c>
      <c r="E25">
        <f t="shared" si="4"/>
        <v>55</v>
      </c>
      <c r="F25">
        <f t="shared" si="5"/>
        <v>15</v>
      </c>
      <c r="G25">
        <f t="shared" si="6"/>
        <v>0</v>
      </c>
      <c r="H25">
        <f t="shared" si="10"/>
        <v>0</v>
      </c>
      <c r="I25">
        <f t="shared" si="11"/>
        <v>0</v>
      </c>
      <c r="J25">
        <f t="shared" si="7"/>
        <v>50</v>
      </c>
      <c r="K25">
        <f t="shared" si="8"/>
        <v>55</v>
      </c>
      <c r="L25">
        <f t="shared" si="9"/>
        <v>15</v>
      </c>
    </row>
    <row r="26" spans="1:12">
      <c r="A26">
        <v>829.97</v>
      </c>
      <c r="B26" s="2">
        <v>2983</v>
      </c>
      <c r="C26" s="3">
        <v>2046</v>
      </c>
      <c r="D26">
        <f t="shared" si="3"/>
        <v>57</v>
      </c>
      <c r="E26">
        <f t="shared" si="4"/>
        <v>61</v>
      </c>
      <c r="F26">
        <f t="shared" si="5"/>
        <v>31</v>
      </c>
      <c r="G26">
        <f t="shared" si="6"/>
        <v>0</v>
      </c>
      <c r="H26">
        <f t="shared" si="10"/>
        <v>0</v>
      </c>
      <c r="I26">
        <f t="shared" si="11"/>
        <v>0</v>
      </c>
      <c r="J26">
        <f t="shared" si="7"/>
        <v>57</v>
      </c>
      <c r="K26">
        <f t="shared" si="8"/>
        <v>61</v>
      </c>
      <c r="L26">
        <f t="shared" si="9"/>
        <v>31</v>
      </c>
    </row>
    <row r="27" spans="1:12">
      <c r="A27">
        <v>839.44</v>
      </c>
      <c r="B27" s="2">
        <v>2895</v>
      </c>
      <c r="C27" s="3">
        <v>1991</v>
      </c>
      <c r="D27">
        <f t="shared" si="3"/>
        <v>49</v>
      </c>
      <c r="E27">
        <f t="shared" si="4"/>
        <v>67</v>
      </c>
      <c r="F27">
        <f t="shared" si="5"/>
        <v>47</v>
      </c>
      <c r="G27">
        <f t="shared" si="6"/>
        <v>0</v>
      </c>
      <c r="H27">
        <f t="shared" si="10"/>
        <v>0</v>
      </c>
      <c r="I27">
        <f t="shared" si="11"/>
        <v>0</v>
      </c>
      <c r="J27">
        <f t="shared" si="7"/>
        <v>49</v>
      </c>
      <c r="K27">
        <f t="shared" si="8"/>
        <v>67</v>
      </c>
      <c r="L27">
        <f t="shared" si="9"/>
        <v>47</v>
      </c>
    </row>
    <row r="28" spans="1:12">
      <c r="A28">
        <v>826.38</v>
      </c>
      <c r="B28" s="2">
        <v>2894</v>
      </c>
      <c r="C28" s="3">
        <v>1924</v>
      </c>
      <c r="D28">
        <f t="shared" si="3"/>
        <v>60</v>
      </c>
      <c r="E28">
        <f t="shared" si="4"/>
        <v>68</v>
      </c>
      <c r="F28">
        <f t="shared" si="5"/>
        <v>50</v>
      </c>
      <c r="G28">
        <f t="shared" si="6"/>
        <v>0</v>
      </c>
      <c r="H28">
        <f t="shared" si="10"/>
        <v>0</v>
      </c>
      <c r="I28">
        <f t="shared" si="11"/>
        <v>0</v>
      </c>
      <c r="J28">
        <f t="shared" si="7"/>
        <v>60</v>
      </c>
      <c r="K28">
        <f t="shared" si="8"/>
        <v>68</v>
      </c>
      <c r="L28">
        <f t="shared" si="9"/>
        <v>50</v>
      </c>
    </row>
    <row r="29" spans="1:12">
      <c r="A29">
        <v>824.88</v>
      </c>
      <c r="B29" s="2">
        <v>2926</v>
      </c>
      <c r="C29" s="3">
        <v>1957</v>
      </c>
      <c r="D29">
        <f t="shared" si="3"/>
        <v>62</v>
      </c>
      <c r="E29">
        <f t="shared" si="4"/>
        <v>65</v>
      </c>
      <c r="F29">
        <f t="shared" si="5"/>
        <v>49</v>
      </c>
      <c r="G29">
        <f t="shared" si="6"/>
        <v>0</v>
      </c>
      <c r="H29">
        <f t="shared" si="10"/>
        <v>0</v>
      </c>
      <c r="I29">
        <f t="shared" si="11"/>
        <v>0</v>
      </c>
      <c r="J29">
        <f t="shared" si="7"/>
        <v>62</v>
      </c>
      <c r="K29">
        <f t="shared" si="8"/>
        <v>65</v>
      </c>
      <c r="L29">
        <f t="shared" si="9"/>
        <v>49</v>
      </c>
    </row>
    <row r="30" spans="1:12">
      <c r="A30">
        <v>810.91</v>
      </c>
      <c r="B30" s="2">
        <v>2859</v>
      </c>
      <c r="C30" s="3">
        <v>2038</v>
      </c>
      <c r="D30">
        <f t="shared" si="3"/>
        <v>67</v>
      </c>
      <c r="E30">
        <f t="shared" si="4"/>
        <v>69</v>
      </c>
      <c r="F30">
        <f t="shared" si="5"/>
        <v>34</v>
      </c>
      <c r="G30">
        <f t="shared" si="6"/>
        <v>0</v>
      </c>
      <c r="H30">
        <f t="shared" si="10"/>
        <v>0</v>
      </c>
      <c r="I30">
        <f t="shared" si="11"/>
        <v>0.5</v>
      </c>
      <c r="J30">
        <f t="shared" si="7"/>
        <v>67</v>
      </c>
      <c r="K30">
        <f t="shared" si="8"/>
        <v>69</v>
      </c>
      <c r="L30">
        <f t="shared" si="9"/>
        <v>34.5</v>
      </c>
    </row>
    <row r="31" spans="1:12">
      <c r="A31">
        <v>834.98</v>
      </c>
      <c r="B31" s="2">
        <v>2964</v>
      </c>
      <c r="C31" s="3">
        <v>2041</v>
      </c>
      <c r="D31">
        <f t="shared" si="3"/>
        <v>51</v>
      </c>
      <c r="E31">
        <f t="shared" si="4"/>
        <v>62</v>
      </c>
      <c r="F31">
        <f t="shared" si="5"/>
        <v>32</v>
      </c>
      <c r="G31">
        <f t="shared" si="6"/>
        <v>0</v>
      </c>
      <c r="H31">
        <f t="shared" si="10"/>
        <v>0</v>
      </c>
      <c r="I31">
        <f t="shared" si="11"/>
        <v>0</v>
      </c>
      <c r="J31">
        <f t="shared" si="7"/>
        <v>51</v>
      </c>
      <c r="K31">
        <f t="shared" si="8"/>
        <v>62</v>
      </c>
      <c r="L31">
        <f t="shared" si="9"/>
        <v>32</v>
      </c>
    </row>
    <row r="32" spans="1:12">
      <c r="A32">
        <v>846.98</v>
      </c>
      <c r="B32" s="2">
        <v>3095</v>
      </c>
      <c r="C32" s="3">
        <v>2038</v>
      </c>
      <c r="D32">
        <f t="shared" si="3"/>
        <v>42</v>
      </c>
      <c r="E32">
        <f t="shared" si="4"/>
        <v>52</v>
      </c>
      <c r="F32">
        <f t="shared" si="5"/>
        <v>34</v>
      </c>
      <c r="G32">
        <f t="shared" si="6"/>
        <v>0</v>
      </c>
      <c r="H32">
        <f t="shared" si="10"/>
        <v>0</v>
      </c>
      <c r="I32">
        <f t="shared" si="11"/>
        <v>0.5</v>
      </c>
      <c r="J32">
        <f t="shared" si="7"/>
        <v>42</v>
      </c>
      <c r="K32">
        <f t="shared" si="8"/>
        <v>52</v>
      </c>
      <c r="L32">
        <f t="shared" si="9"/>
        <v>34.5</v>
      </c>
    </row>
    <row r="33" spans="1:12">
      <c r="A33">
        <v>869.52</v>
      </c>
      <c r="B33" s="2">
        <v>3265</v>
      </c>
      <c r="C33" s="3">
        <v>2040</v>
      </c>
      <c r="D33">
        <f t="shared" si="3"/>
        <v>26</v>
      </c>
      <c r="E33">
        <f t="shared" si="4"/>
        <v>34</v>
      </c>
      <c r="F33">
        <f t="shared" si="5"/>
        <v>33</v>
      </c>
      <c r="G33">
        <f t="shared" si="6"/>
        <v>0</v>
      </c>
      <c r="H33">
        <f t="shared" si="10"/>
        <v>0</v>
      </c>
      <c r="I33">
        <f t="shared" si="11"/>
        <v>0</v>
      </c>
      <c r="J33">
        <f t="shared" si="7"/>
        <v>26</v>
      </c>
      <c r="K33">
        <f t="shared" si="8"/>
        <v>34</v>
      </c>
      <c r="L33">
        <f t="shared" si="9"/>
        <v>33</v>
      </c>
    </row>
    <row r="34" spans="1:12">
      <c r="A34">
        <v>866.81</v>
      </c>
      <c r="B34" s="2">
        <v>3290</v>
      </c>
      <c r="C34" s="3">
        <v>2021</v>
      </c>
      <c r="D34">
        <f t="shared" si="3"/>
        <v>29</v>
      </c>
      <c r="E34">
        <f t="shared" si="4"/>
        <v>29</v>
      </c>
      <c r="F34">
        <f t="shared" si="5"/>
        <v>41</v>
      </c>
      <c r="G34">
        <f t="shared" si="6"/>
        <v>0</v>
      </c>
      <c r="H34">
        <f t="shared" si="10"/>
        <v>0</v>
      </c>
      <c r="I34">
        <f t="shared" si="11"/>
        <v>0</v>
      </c>
      <c r="J34">
        <f t="shared" si="7"/>
        <v>29</v>
      </c>
      <c r="K34">
        <f t="shared" si="8"/>
        <v>29</v>
      </c>
      <c r="L34">
        <f t="shared" si="9"/>
        <v>41</v>
      </c>
    </row>
    <row r="35" spans="1:12">
      <c r="A35">
        <v>879.22</v>
      </c>
      <c r="B35" s="2">
        <v>3275</v>
      </c>
      <c r="C35" s="3">
        <v>2019</v>
      </c>
      <c r="D35">
        <f t="shared" si="3"/>
        <v>23</v>
      </c>
      <c r="E35">
        <f t="shared" si="4"/>
        <v>32</v>
      </c>
      <c r="F35">
        <f t="shared" si="5"/>
        <v>42</v>
      </c>
      <c r="G35">
        <f t="shared" si="6"/>
        <v>0</v>
      </c>
      <c r="H35">
        <f t="shared" si="10"/>
        <v>0.5</v>
      </c>
      <c r="I35">
        <f t="shared" si="11"/>
        <v>0</v>
      </c>
      <c r="J35">
        <f t="shared" si="7"/>
        <v>23</v>
      </c>
      <c r="K35">
        <f t="shared" si="8"/>
        <v>32.5</v>
      </c>
      <c r="L35">
        <f t="shared" si="9"/>
        <v>42</v>
      </c>
    </row>
    <row r="36" spans="1:12">
      <c r="A36">
        <v>888.22</v>
      </c>
      <c r="B36" s="2">
        <v>3230</v>
      </c>
      <c r="C36" s="3">
        <v>2032</v>
      </c>
      <c r="D36">
        <f t="shared" si="3"/>
        <v>20</v>
      </c>
      <c r="E36">
        <f t="shared" si="4"/>
        <v>38</v>
      </c>
      <c r="F36">
        <f t="shared" si="5"/>
        <v>36</v>
      </c>
      <c r="G36">
        <f t="shared" si="6"/>
        <v>0</v>
      </c>
      <c r="H36">
        <f t="shared" si="10"/>
        <v>1</v>
      </c>
      <c r="I36">
        <f t="shared" si="11"/>
        <v>0</v>
      </c>
      <c r="J36">
        <f t="shared" si="7"/>
        <v>20</v>
      </c>
      <c r="K36">
        <f t="shared" si="8"/>
        <v>39</v>
      </c>
      <c r="L36">
        <f t="shared" si="9"/>
        <v>36</v>
      </c>
    </row>
    <row r="37" spans="1:12">
      <c r="A37">
        <v>903.14</v>
      </c>
      <c r="B37" s="2">
        <v>3255</v>
      </c>
      <c r="C37" s="3">
        <v>2028</v>
      </c>
      <c r="D37">
        <f t="shared" si="3"/>
        <v>16</v>
      </c>
      <c r="E37">
        <f t="shared" si="4"/>
        <v>35</v>
      </c>
      <c r="F37">
        <f t="shared" si="5"/>
        <v>38</v>
      </c>
      <c r="G37">
        <f t="shared" si="6"/>
        <v>0</v>
      </c>
      <c r="H37">
        <f t="shared" si="10"/>
        <v>0</v>
      </c>
      <c r="I37">
        <f t="shared" si="11"/>
        <v>0</v>
      </c>
      <c r="J37">
        <f t="shared" si="7"/>
        <v>16</v>
      </c>
      <c r="K37">
        <f t="shared" si="8"/>
        <v>35</v>
      </c>
      <c r="L37">
        <f t="shared" si="9"/>
        <v>38</v>
      </c>
    </row>
    <row r="38" spans="1:12">
      <c r="A38">
        <v>901.66</v>
      </c>
      <c r="B38" s="2">
        <v>3225</v>
      </c>
      <c r="C38" s="3">
        <v>2022</v>
      </c>
      <c r="D38">
        <f t="shared" si="3"/>
        <v>17</v>
      </c>
      <c r="E38">
        <f t="shared" si="4"/>
        <v>41</v>
      </c>
      <c r="F38">
        <f t="shared" si="5"/>
        <v>40</v>
      </c>
      <c r="G38">
        <f t="shared" si="6"/>
        <v>0</v>
      </c>
      <c r="H38">
        <f t="shared" si="10"/>
        <v>0</v>
      </c>
      <c r="I38">
        <f t="shared" si="11"/>
        <v>0</v>
      </c>
      <c r="J38">
        <f t="shared" si="7"/>
        <v>17</v>
      </c>
      <c r="K38">
        <f t="shared" si="8"/>
        <v>41</v>
      </c>
      <c r="L38">
        <f t="shared" si="9"/>
        <v>40</v>
      </c>
    </row>
    <row r="39" spans="1:12">
      <c r="A39">
        <v>898.8</v>
      </c>
      <c r="B39" s="2">
        <v>3220</v>
      </c>
      <c r="C39" s="3">
        <v>2004</v>
      </c>
      <c r="D39">
        <f t="shared" si="3"/>
        <v>18</v>
      </c>
      <c r="E39">
        <f t="shared" si="4"/>
        <v>42</v>
      </c>
      <c r="F39">
        <f t="shared" si="5"/>
        <v>45</v>
      </c>
      <c r="G39">
        <f t="shared" si="6"/>
        <v>0</v>
      </c>
      <c r="H39">
        <f t="shared" si="10"/>
        <v>0</v>
      </c>
      <c r="I39">
        <f t="shared" si="11"/>
        <v>0.5</v>
      </c>
      <c r="J39">
        <f t="shared" si="7"/>
        <v>18</v>
      </c>
      <c r="K39">
        <f t="shared" si="8"/>
        <v>42</v>
      </c>
      <c r="L39">
        <f t="shared" si="9"/>
        <v>45.5</v>
      </c>
    </row>
    <row r="40" spans="1:12">
      <c r="A40">
        <v>926.42</v>
      </c>
      <c r="B40" s="2">
        <v>3455</v>
      </c>
      <c r="C40" s="3">
        <v>2013</v>
      </c>
      <c r="D40">
        <f t="shared" si="3"/>
        <v>12</v>
      </c>
      <c r="E40">
        <f t="shared" si="4"/>
        <v>13</v>
      </c>
      <c r="F40">
        <f t="shared" si="5"/>
        <v>43</v>
      </c>
      <c r="G40">
        <f t="shared" si="6"/>
        <v>0</v>
      </c>
      <c r="H40">
        <f t="shared" si="10"/>
        <v>0</v>
      </c>
      <c r="I40">
        <f t="shared" si="11"/>
        <v>0</v>
      </c>
      <c r="J40">
        <f t="shared" si="7"/>
        <v>12</v>
      </c>
      <c r="K40">
        <f t="shared" si="8"/>
        <v>13</v>
      </c>
      <c r="L40">
        <f t="shared" si="9"/>
        <v>43</v>
      </c>
    </row>
    <row r="41" spans="1:12">
      <c r="A41">
        <v>930.31</v>
      </c>
      <c r="B41" s="2">
        <v>3550</v>
      </c>
      <c r="C41" s="3">
        <v>2011</v>
      </c>
      <c r="D41">
        <f t="shared" si="3"/>
        <v>11</v>
      </c>
      <c r="E41">
        <f t="shared" si="4"/>
        <v>9</v>
      </c>
      <c r="F41">
        <f t="shared" si="5"/>
        <v>44</v>
      </c>
      <c r="G41">
        <f t="shared" si="6"/>
        <v>0</v>
      </c>
      <c r="H41">
        <f t="shared" si="10"/>
        <v>0</v>
      </c>
      <c r="I41">
        <f t="shared" si="11"/>
        <v>0</v>
      </c>
      <c r="J41">
        <f t="shared" si="7"/>
        <v>11</v>
      </c>
      <c r="K41">
        <f t="shared" si="8"/>
        <v>9</v>
      </c>
      <c r="L41">
        <f t="shared" si="9"/>
        <v>44</v>
      </c>
    </row>
    <row r="42" spans="1:12">
      <c r="A42">
        <v>910.85</v>
      </c>
      <c r="B42" s="2">
        <v>3370</v>
      </c>
      <c r="C42" s="3">
        <v>2030</v>
      </c>
      <c r="D42">
        <f t="shared" si="3"/>
        <v>15</v>
      </c>
      <c r="E42">
        <f t="shared" si="4"/>
        <v>17</v>
      </c>
      <c r="F42">
        <f t="shared" si="5"/>
        <v>37</v>
      </c>
      <c r="G42">
        <f t="shared" si="6"/>
        <v>0</v>
      </c>
      <c r="H42">
        <f t="shared" si="10"/>
        <v>0</v>
      </c>
      <c r="I42">
        <f t="shared" si="11"/>
        <v>0</v>
      </c>
      <c r="J42">
        <f t="shared" si="7"/>
        <v>15</v>
      </c>
      <c r="K42">
        <f t="shared" si="8"/>
        <v>17</v>
      </c>
      <c r="L42">
        <f t="shared" si="9"/>
        <v>37</v>
      </c>
    </row>
    <row r="43" spans="1:12">
      <c r="A43">
        <v>919.69</v>
      </c>
      <c r="B43" s="2">
        <v>3390</v>
      </c>
      <c r="C43" s="3">
        <v>2026</v>
      </c>
      <c r="D43">
        <f t="shared" si="3"/>
        <v>13</v>
      </c>
      <c r="E43">
        <f t="shared" si="4"/>
        <v>16</v>
      </c>
      <c r="F43">
        <f t="shared" si="5"/>
        <v>39</v>
      </c>
      <c r="G43">
        <f t="shared" si="6"/>
        <v>0</v>
      </c>
      <c r="H43">
        <f t="shared" si="10"/>
        <v>0</v>
      </c>
      <c r="I43">
        <f t="shared" si="11"/>
        <v>0</v>
      </c>
      <c r="J43">
        <f t="shared" si="7"/>
        <v>13</v>
      </c>
      <c r="K43">
        <f t="shared" si="8"/>
        <v>16</v>
      </c>
      <c r="L43">
        <f t="shared" si="9"/>
        <v>39</v>
      </c>
    </row>
    <row r="44" spans="1:12">
      <c r="A44">
        <v>935.36</v>
      </c>
      <c r="B44" s="2">
        <v>3460</v>
      </c>
      <c r="C44" s="3">
        <v>2095</v>
      </c>
      <c r="D44">
        <f t="shared" si="3"/>
        <v>9</v>
      </c>
      <c r="E44">
        <f t="shared" si="4"/>
        <v>12</v>
      </c>
      <c r="F44">
        <f t="shared" si="5"/>
        <v>22</v>
      </c>
      <c r="G44">
        <f t="shared" si="6"/>
        <v>0</v>
      </c>
      <c r="H44">
        <f t="shared" si="10"/>
        <v>0</v>
      </c>
      <c r="I44">
        <f t="shared" si="11"/>
        <v>0</v>
      </c>
      <c r="J44">
        <f t="shared" si="7"/>
        <v>9</v>
      </c>
      <c r="K44">
        <f t="shared" si="8"/>
        <v>12</v>
      </c>
      <c r="L44">
        <f t="shared" si="9"/>
        <v>22</v>
      </c>
    </row>
    <row r="45" spans="1:12">
      <c r="A45">
        <v>946.63</v>
      </c>
      <c r="B45" s="2">
        <v>3775</v>
      </c>
      <c r="C45" s="3">
        <v>2113</v>
      </c>
      <c r="D45">
        <f t="shared" si="3"/>
        <v>6</v>
      </c>
      <c r="E45">
        <f t="shared" si="4"/>
        <v>3</v>
      </c>
      <c r="F45">
        <f t="shared" si="5"/>
        <v>18</v>
      </c>
      <c r="G45">
        <f t="shared" si="6"/>
        <v>0</v>
      </c>
      <c r="H45">
        <f t="shared" si="10"/>
        <v>0</v>
      </c>
      <c r="I45">
        <f t="shared" si="11"/>
        <v>0</v>
      </c>
      <c r="J45">
        <f t="shared" si="7"/>
        <v>6</v>
      </c>
      <c r="K45">
        <f t="shared" si="8"/>
        <v>3</v>
      </c>
      <c r="L45">
        <f t="shared" si="9"/>
        <v>18</v>
      </c>
    </row>
    <row r="46" spans="1:12">
      <c r="A46">
        <v>973.6</v>
      </c>
      <c r="B46" s="2">
        <v>3885</v>
      </c>
      <c r="C46" s="3">
        <v>2173</v>
      </c>
      <c r="D46">
        <f t="shared" si="3"/>
        <v>4</v>
      </c>
      <c r="E46">
        <f t="shared" si="4"/>
        <v>1</v>
      </c>
      <c r="F46">
        <f t="shared" si="5"/>
        <v>3</v>
      </c>
      <c r="G46">
        <f t="shared" si="6"/>
        <v>0</v>
      </c>
      <c r="H46">
        <f t="shared" si="10"/>
        <v>0</v>
      </c>
      <c r="I46">
        <f t="shared" si="11"/>
        <v>0</v>
      </c>
      <c r="J46">
        <f t="shared" si="7"/>
        <v>4</v>
      </c>
      <c r="K46">
        <f t="shared" si="8"/>
        <v>1</v>
      </c>
      <c r="L46">
        <f t="shared" si="9"/>
        <v>3</v>
      </c>
    </row>
    <row r="47" spans="1:12">
      <c r="A47">
        <v>941.93</v>
      </c>
      <c r="B47" s="2">
        <v>3755</v>
      </c>
      <c r="C47" s="3">
        <v>2143</v>
      </c>
      <c r="D47">
        <f t="shared" si="3"/>
        <v>7</v>
      </c>
      <c r="E47">
        <f t="shared" si="4"/>
        <v>4</v>
      </c>
      <c r="F47">
        <f t="shared" si="5"/>
        <v>9</v>
      </c>
      <c r="G47">
        <f t="shared" si="6"/>
        <v>0</v>
      </c>
      <c r="H47">
        <f t="shared" si="10"/>
        <v>0</v>
      </c>
      <c r="I47">
        <f t="shared" si="11"/>
        <v>0</v>
      </c>
      <c r="J47">
        <f t="shared" si="7"/>
        <v>7</v>
      </c>
      <c r="K47">
        <f t="shared" si="8"/>
        <v>4</v>
      </c>
      <c r="L47">
        <f t="shared" si="9"/>
        <v>9</v>
      </c>
    </row>
    <row r="48" spans="1:12">
      <c r="A48">
        <v>955.59</v>
      </c>
      <c r="B48" s="2">
        <v>3785</v>
      </c>
      <c r="C48" s="3">
        <v>2132</v>
      </c>
      <c r="D48">
        <f t="shared" si="3"/>
        <v>5</v>
      </c>
      <c r="E48">
        <f t="shared" si="4"/>
        <v>2</v>
      </c>
      <c r="F48">
        <f t="shared" si="5"/>
        <v>11</v>
      </c>
      <c r="G48">
        <f t="shared" si="6"/>
        <v>0</v>
      </c>
      <c r="H48">
        <f t="shared" si="10"/>
        <v>0</v>
      </c>
      <c r="I48">
        <f t="shared" si="11"/>
        <v>0</v>
      </c>
      <c r="J48">
        <f t="shared" si="7"/>
        <v>5</v>
      </c>
      <c r="K48">
        <f t="shared" si="8"/>
        <v>2</v>
      </c>
      <c r="L48">
        <f t="shared" si="9"/>
        <v>11</v>
      </c>
    </row>
    <row r="49" spans="1:12">
      <c r="A49">
        <v>915.51</v>
      </c>
      <c r="B49" s="2">
        <v>3595</v>
      </c>
      <c r="C49" s="3">
        <v>2129</v>
      </c>
      <c r="D49">
        <f t="shared" si="3"/>
        <v>14</v>
      </c>
      <c r="E49">
        <f t="shared" si="4"/>
        <v>7</v>
      </c>
      <c r="F49">
        <f t="shared" si="5"/>
        <v>13</v>
      </c>
      <c r="G49">
        <f t="shared" si="6"/>
        <v>0</v>
      </c>
      <c r="H49">
        <f t="shared" si="10"/>
        <v>0</v>
      </c>
      <c r="I49">
        <f t="shared" si="11"/>
        <v>0</v>
      </c>
      <c r="J49">
        <f t="shared" si="7"/>
        <v>14</v>
      </c>
      <c r="K49">
        <f t="shared" si="8"/>
        <v>7</v>
      </c>
      <c r="L49">
        <f t="shared" si="9"/>
        <v>13</v>
      </c>
    </row>
    <row r="50" spans="1:12">
      <c r="A50">
        <v>830.39</v>
      </c>
      <c r="B50" s="2">
        <v>3215</v>
      </c>
      <c r="C50" s="3">
        <v>2004</v>
      </c>
      <c r="D50">
        <f t="shared" si="3"/>
        <v>56</v>
      </c>
      <c r="E50">
        <f t="shared" si="4"/>
        <v>43</v>
      </c>
      <c r="F50">
        <f t="shared" si="5"/>
        <v>45</v>
      </c>
      <c r="G50">
        <f t="shared" si="6"/>
        <v>0</v>
      </c>
      <c r="H50">
        <f t="shared" si="10"/>
        <v>0.5</v>
      </c>
      <c r="I50">
        <f t="shared" si="11"/>
        <v>0.5</v>
      </c>
      <c r="J50">
        <f t="shared" si="7"/>
        <v>56</v>
      </c>
      <c r="K50">
        <f t="shared" si="8"/>
        <v>43.5</v>
      </c>
      <c r="L50">
        <f t="shared" si="9"/>
        <v>45.5</v>
      </c>
    </row>
    <row r="51" spans="1:12">
      <c r="A51">
        <v>857.38</v>
      </c>
      <c r="B51" s="2">
        <v>3275</v>
      </c>
      <c r="C51" s="3">
        <v>1972</v>
      </c>
      <c r="D51">
        <f t="shared" si="3"/>
        <v>35</v>
      </c>
      <c r="E51">
        <f t="shared" si="4"/>
        <v>32</v>
      </c>
      <c r="F51">
        <f t="shared" si="5"/>
        <v>48</v>
      </c>
      <c r="G51">
        <f t="shared" si="6"/>
        <v>0</v>
      </c>
      <c r="H51">
        <f t="shared" si="10"/>
        <v>0.5</v>
      </c>
      <c r="I51">
        <f t="shared" si="11"/>
        <v>0</v>
      </c>
      <c r="J51">
        <f t="shared" si="7"/>
        <v>35</v>
      </c>
      <c r="K51">
        <f t="shared" si="8"/>
        <v>32.5</v>
      </c>
      <c r="L51">
        <f t="shared" si="9"/>
        <v>48</v>
      </c>
    </row>
    <row r="52" spans="1:12">
      <c r="A52">
        <v>862.62</v>
      </c>
      <c r="B52" s="2">
        <v>3355</v>
      </c>
      <c r="C52" s="3">
        <v>1785</v>
      </c>
      <c r="D52">
        <f t="shared" si="3"/>
        <v>31</v>
      </c>
      <c r="E52">
        <f t="shared" si="4"/>
        <v>18</v>
      </c>
      <c r="F52">
        <f t="shared" si="5"/>
        <v>52</v>
      </c>
      <c r="G52">
        <f t="shared" si="6"/>
        <v>0</v>
      </c>
      <c r="H52">
        <f t="shared" si="10"/>
        <v>0.5</v>
      </c>
      <c r="I52">
        <f t="shared" si="11"/>
        <v>0</v>
      </c>
      <c r="J52">
        <f t="shared" si="7"/>
        <v>31</v>
      </c>
      <c r="K52">
        <f t="shared" si="8"/>
        <v>18.5</v>
      </c>
      <c r="L52">
        <f t="shared" si="9"/>
        <v>52</v>
      </c>
    </row>
    <row r="53" spans="1:12">
      <c r="A53">
        <v>853.13</v>
      </c>
      <c r="B53" s="2">
        <v>3340</v>
      </c>
      <c r="C53" s="3">
        <v>1815</v>
      </c>
      <c r="D53">
        <f t="shared" si="3"/>
        <v>38</v>
      </c>
      <c r="E53">
        <f t="shared" si="4"/>
        <v>21</v>
      </c>
      <c r="F53">
        <f t="shared" si="5"/>
        <v>51</v>
      </c>
      <c r="G53">
        <f t="shared" si="6"/>
        <v>0</v>
      </c>
      <c r="H53">
        <f t="shared" si="10"/>
        <v>0</v>
      </c>
      <c r="I53">
        <f t="shared" si="11"/>
        <v>0</v>
      </c>
      <c r="J53">
        <f t="shared" si="7"/>
        <v>38</v>
      </c>
      <c r="K53">
        <f t="shared" si="8"/>
        <v>21</v>
      </c>
      <c r="L53">
        <f t="shared" si="9"/>
        <v>51</v>
      </c>
    </row>
    <row r="54" spans="1:12">
      <c r="A54">
        <v>841.29</v>
      </c>
      <c r="B54" s="2">
        <v>3240</v>
      </c>
      <c r="C54" s="3">
        <v>1760</v>
      </c>
      <c r="D54">
        <f t="shared" si="3"/>
        <v>45</v>
      </c>
      <c r="E54">
        <f t="shared" si="4"/>
        <v>36</v>
      </c>
      <c r="F54">
        <f t="shared" si="5"/>
        <v>53</v>
      </c>
      <c r="G54">
        <f t="shared" si="6"/>
        <v>0.5</v>
      </c>
      <c r="H54">
        <f t="shared" si="10"/>
        <v>0.5</v>
      </c>
      <c r="I54">
        <f t="shared" si="11"/>
        <v>0</v>
      </c>
      <c r="J54">
        <f t="shared" si="7"/>
        <v>45.5</v>
      </c>
      <c r="K54">
        <f t="shared" si="8"/>
        <v>36.5</v>
      </c>
      <c r="L54">
        <f t="shared" si="9"/>
        <v>53</v>
      </c>
    </row>
    <row r="55" spans="1:12">
      <c r="A55">
        <v>842.18</v>
      </c>
      <c r="B55" s="2">
        <v>3295</v>
      </c>
      <c r="C55" s="3">
        <v>1666</v>
      </c>
      <c r="D55">
        <f t="shared" si="3"/>
        <v>43</v>
      </c>
      <c r="E55">
        <f t="shared" si="4"/>
        <v>28</v>
      </c>
      <c r="F55">
        <f t="shared" si="5"/>
        <v>56</v>
      </c>
      <c r="G55">
        <f t="shared" si="6"/>
        <v>0</v>
      </c>
      <c r="H55">
        <f t="shared" si="10"/>
        <v>0</v>
      </c>
      <c r="I55">
        <f t="shared" si="11"/>
        <v>0</v>
      </c>
      <c r="J55">
        <f t="shared" si="7"/>
        <v>43</v>
      </c>
      <c r="K55">
        <f t="shared" si="8"/>
        <v>28</v>
      </c>
      <c r="L55">
        <f t="shared" si="9"/>
        <v>56</v>
      </c>
    </row>
    <row r="56" spans="1:12">
      <c r="A56">
        <v>851.85</v>
      </c>
      <c r="B56" s="2">
        <v>3230</v>
      </c>
      <c r="C56" s="3">
        <v>1702</v>
      </c>
      <c r="D56">
        <f t="shared" si="3"/>
        <v>40</v>
      </c>
      <c r="E56">
        <f t="shared" si="4"/>
        <v>38</v>
      </c>
      <c r="F56">
        <f t="shared" si="5"/>
        <v>55</v>
      </c>
      <c r="G56">
        <f t="shared" si="6"/>
        <v>0</v>
      </c>
      <c r="H56">
        <f t="shared" si="10"/>
        <v>1</v>
      </c>
      <c r="I56">
        <f t="shared" si="11"/>
        <v>0</v>
      </c>
      <c r="J56">
        <f t="shared" si="7"/>
        <v>40</v>
      </c>
      <c r="K56">
        <f t="shared" si="8"/>
        <v>39</v>
      </c>
      <c r="L56">
        <f t="shared" si="9"/>
        <v>55</v>
      </c>
    </row>
    <row r="57" spans="1:12">
      <c r="A57">
        <v>856.5</v>
      </c>
      <c r="B57" s="2">
        <v>3210</v>
      </c>
      <c r="C57" s="3">
        <v>1714</v>
      </c>
      <c r="D57">
        <f t="shared" si="3"/>
        <v>36</v>
      </c>
      <c r="E57">
        <f t="shared" si="4"/>
        <v>45</v>
      </c>
      <c r="F57">
        <f t="shared" si="5"/>
        <v>54</v>
      </c>
      <c r="G57">
        <f t="shared" si="6"/>
        <v>0</v>
      </c>
      <c r="H57">
        <f t="shared" si="10"/>
        <v>0</v>
      </c>
      <c r="I57">
        <f t="shared" si="11"/>
        <v>0</v>
      </c>
      <c r="J57">
        <f t="shared" si="7"/>
        <v>36</v>
      </c>
      <c r="K57">
        <f t="shared" si="8"/>
        <v>45</v>
      </c>
      <c r="L57">
        <f t="shared" si="9"/>
        <v>54</v>
      </c>
    </row>
    <row r="58" spans="1:12">
      <c r="A58">
        <v>839.94</v>
      </c>
      <c r="B58" s="2">
        <v>3400</v>
      </c>
      <c r="C58" s="3">
        <v>1571</v>
      </c>
      <c r="D58">
        <f t="shared" si="3"/>
        <v>48</v>
      </c>
      <c r="E58">
        <f t="shared" si="4"/>
        <v>15</v>
      </c>
      <c r="F58">
        <f t="shared" si="5"/>
        <v>58</v>
      </c>
      <c r="G58">
        <f t="shared" si="6"/>
        <v>0</v>
      </c>
      <c r="H58">
        <f t="shared" si="10"/>
        <v>0</v>
      </c>
      <c r="I58">
        <f t="shared" si="11"/>
        <v>0</v>
      </c>
      <c r="J58">
        <f t="shared" si="7"/>
        <v>48</v>
      </c>
      <c r="K58">
        <f t="shared" si="8"/>
        <v>15</v>
      </c>
      <c r="L58">
        <f t="shared" si="9"/>
        <v>58</v>
      </c>
    </row>
    <row r="59" spans="1:12">
      <c r="A59">
        <v>827.77</v>
      </c>
      <c r="B59" s="2">
        <v>3280</v>
      </c>
      <c r="C59" s="3">
        <v>1331</v>
      </c>
      <c r="D59">
        <f t="shared" si="3"/>
        <v>59</v>
      </c>
      <c r="E59">
        <f t="shared" si="4"/>
        <v>31</v>
      </c>
      <c r="F59">
        <f t="shared" si="5"/>
        <v>71</v>
      </c>
      <c r="G59">
        <f t="shared" si="6"/>
        <v>0</v>
      </c>
      <c r="H59">
        <f t="shared" si="10"/>
        <v>0</v>
      </c>
      <c r="I59">
        <f t="shared" si="11"/>
        <v>0</v>
      </c>
      <c r="J59">
        <f t="shared" si="7"/>
        <v>59</v>
      </c>
      <c r="K59">
        <f t="shared" si="8"/>
        <v>31</v>
      </c>
      <c r="L59">
        <f t="shared" si="9"/>
        <v>71</v>
      </c>
    </row>
    <row r="60" spans="1:12">
      <c r="A60">
        <v>824.9</v>
      </c>
      <c r="B60" s="2">
        <v>3335</v>
      </c>
      <c r="C60" s="3">
        <v>1364</v>
      </c>
      <c r="D60">
        <f t="shared" si="3"/>
        <v>61</v>
      </c>
      <c r="E60">
        <f t="shared" si="4"/>
        <v>22</v>
      </c>
      <c r="F60">
        <f t="shared" si="5"/>
        <v>64</v>
      </c>
      <c r="G60">
        <f t="shared" si="6"/>
        <v>0</v>
      </c>
      <c r="H60">
        <f t="shared" si="10"/>
        <v>1</v>
      </c>
      <c r="I60">
        <f t="shared" si="11"/>
        <v>0</v>
      </c>
      <c r="J60">
        <f t="shared" si="7"/>
        <v>61</v>
      </c>
      <c r="K60">
        <f t="shared" si="8"/>
        <v>23</v>
      </c>
      <c r="L60">
        <f t="shared" si="9"/>
        <v>64</v>
      </c>
    </row>
    <row r="61" spans="1:12">
      <c r="A61">
        <v>816.57</v>
      </c>
      <c r="B61" s="2">
        <v>3230</v>
      </c>
      <c r="C61" s="3">
        <v>1320</v>
      </c>
      <c r="D61">
        <f t="shared" si="3"/>
        <v>66</v>
      </c>
      <c r="E61">
        <f t="shared" si="4"/>
        <v>38</v>
      </c>
      <c r="F61">
        <f t="shared" si="5"/>
        <v>72</v>
      </c>
      <c r="G61">
        <f t="shared" si="6"/>
        <v>0</v>
      </c>
      <c r="H61">
        <f t="shared" si="10"/>
        <v>1</v>
      </c>
      <c r="I61">
        <f t="shared" si="11"/>
        <v>0</v>
      </c>
      <c r="J61">
        <f t="shared" si="7"/>
        <v>66</v>
      </c>
      <c r="K61">
        <f t="shared" si="8"/>
        <v>39</v>
      </c>
      <c r="L61">
        <f t="shared" si="9"/>
        <v>72</v>
      </c>
    </row>
    <row r="62" spans="1:12">
      <c r="A62">
        <v>817.38</v>
      </c>
      <c r="B62" s="2">
        <v>3300</v>
      </c>
      <c r="C62" s="3">
        <v>1180</v>
      </c>
      <c r="D62">
        <f t="shared" si="3"/>
        <v>65</v>
      </c>
      <c r="E62">
        <f t="shared" si="4"/>
        <v>26</v>
      </c>
      <c r="F62">
        <f t="shared" si="5"/>
        <v>79</v>
      </c>
      <c r="G62">
        <f t="shared" si="6"/>
        <v>0</v>
      </c>
      <c r="H62">
        <f t="shared" si="10"/>
        <v>0.5</v>
      </c>
      <c r="I62">
        <f t="shared" si="11"/>
        <v>0</v>
      </c>
      <c r="J62">
        <f t="shared" si="7"/>
        <v>65</v>
      </c>
      <c r="K62">
        <f t="shared" si="8"/>
        <v>26.5</v>
      </c>
      <c r="L62">
        <f t="shared" si="9"/>
        <v>79</v>
      </c>
    </row>
    <row r="63" spans="1:12">
      <c r="A63">
        <v>805.34</v>
      </c>
      <c r="B63" s="2">
        <v>3175</v>
      </c>
      <c r="C63" s="3">
        <v>1318</v>
      </c>
      <c r="D63">
        <f t="shared" si="3"/>
        <v>68</v>
      </c>
      <c r="E63">
        <f t="shared" si="4"/>
        <v>46</v>
      </c>
      <c r="F63">
        <f t="shared" si="5"/>
        <v>74</v>
      </c>
      <c r="G63">
        <f t="shared" si="6"/>
        <v>0</v>
      </c>
      <c r="H63">
        <f t="shared" si="10"/>
        <v>0</v>
      </c>
      <c r="I63">
        <f t="shared" si="11"/>
        <v>0</v>
      </c>
      <c r="J63">
        <f t="shared" si="7"/>
        <v>68</v>
      </c>
      <c r="K63">
        <f t="shared" si="8"/>
        <v>46</v>
      </c>
      <c r="L63">
        <f t="shared" si="9"/>
        <v>74</v>
      </c>
    </row>
    <row r="64" spans="1:12">
      <c r="A64">
        <v>833.2</v>
      </c>
      <c r="B64" s="2">
        <v>3285</v>
      </c>
      <c r="C64" s="3">
        <v>1495</v>
      </c>
      <c r="D64">
        <f t="shared" si="3"/>
        <v>53</v>
      </c>
      <c r="E64">
        <f t="shared" si="4"/>
        <v>30</v>
      </c>
      <c r="F64">
        <f t="shared" si="5"/>
        <v>59</v>
      </c>
      <c r="G64">
        <f t="shared" si="6"/>
        <v>0</v>
      </c>
      <c r="H64">
        <f t="shared" si="10"/>
        <v>0</v>
      </c>
      <c r="I64">
        <f t="shared" si="11"/>
        <v>0</v>
      </c>
      <c r="J64">
        <f t="shared" si="7"/>
        <v>53</v>
      </c>
      <c r="K64">
        <f t="shared" si="8"/>
        <v>30</v>
      </c>
      <c r="L64">
        <f t="shared" si="9"/>
        <v>59</v>
      </c>
    </row>
    <row r="65" spans="1:12">
      <c r="A65">
        <v>853.86</v>
      </c>
      <c r="B65" s="2">
        <v>3335</v>
      </c>
      <c r="C65" s="3">
        <v>1585</v>
      </c>
      <c r="D65">
        <f t="shared" si="3"/>
        <v>37</v>
      </c>
      <c r="E65">
        <f t="shared" si="4"/>
        <v>22</v>
      </c>
      <c r="F65">
        <f t="shared" si="5"/>
        <v>57</v>
      </c>
      <c r="G65">
        <f t="shared" si="6"/>
        <v>0</v>
      </c>
      <c r="H65">
        <f t="shared" si="10"/>
        <v>1</v>
      </c>
      <c r="I65">
        <f t="shared" si="11"/>
        <v>0</v>
      </c>
      <c r="J65">
        <f t="shared" si="7"/>
        <v>37</v>
      </c>
      <c r="K65">
        <f t="shared" si="8"/>
        <v>23</v>
      </c>
      <c r="L65">
        <f t="shared" si="9"/>
        <v>57</v>
      </c>
    </row>
    <row r="66" spans="1:12">
      <c r="A66">
        <v>874.34</v>
      </c>
      <c r="B66" s="2">
        <v>3445</v>
      </c>
      <c r="C66" s="3">
        <v>1475</v>
      </c>
      <c r="D66">
        <f t="shared" si="3"/>
        <v>25</v>
      </c>
      <c r="E66">
        <f t="shared" si="4"/>
        <v>14</v>
      </c>
      <c r="F66">
        <f t="shared" si="5"/>
        <v>60</v>
      </c>
      <c r="G66">
        <f t="shared" si="6"/>
        <v>0</v>
      </c>
      <c r="H66">
        <f t="shared" si="10"/>
        <v>0</v>
      </c>
      <c r="I66">
        <f t="shared" si="11"/>
        <v>0</v>
      </c>
      <c r="J66">
        <f t="shared" si="7"/>
        <v>25</v>
      </c>
      <c r="K66">
        <f t="shared" si="8"/>
        <v>14</v>
      </c>
      <c r="L66">
        <f t="shared" si="9"/>
        <v>60</v>
      </c>
    </row>
    <row r="67" spans="1:12">
      <c r="A67">
        <v>859.36</v>
      </c>
      <c r="B67" s="2">
        <v>3330</v>
      </c>
      <c r="C67" s="3">
        <v>1440</v>
      </c>
      <c r="D67">
        <f t="shared" ref="D67:D80" si="12">RANK(A67,A$2:A$80)</f>
        <v>34</v>
      </c>
      <c r="E67">
        <f t="shared" ref="E67:E80" si="13">RANK(B67,B$2:B$80)</f>
        <v>25</v>
      </c>
      <c r="F67">
        <f t="shared" ref="F67:F80" si="14">RANK(C67,C$2:C$80)</f>
        <v>61</v>
      </c>
      <c r="G67">
        <f t="shared" ref="G67:G80" si="15">(COUNT(A$2:A$80)+1-RANK(A67,A$2:A$80,0)-RANK(A67,A$2:A$80,1))/2</f>
        <v>0</v>
      </c>
      <c r="H67">
        <f t="shared" si="10"/>
        <v>0</v>
      </c>
      <c r="I67">
        <f t="shared" si="11"/>
        <v>0</v>
      </c>
      <c r="J67">
        <f t="shared" ref="J67:J80" si="16">D67+G67</f>
        <v>34</v>
      </c>
      <c r="K67">
        <f t="shared" ref="K67:K80" si="17">E67+H67</f>
        <v>25</v>
      </c>
      <c r="L67">
        <f t="shared" ref="L67:L80" si="18">F67+I67</f>
        <v>61</v>
      </c>
    </row>
    <row r="68" spans="1:12">
      <c r="A68">
        <v>868.81</v>
      </c>
      <c r="B68" s="2">
        <v>3335</v>
      </c>
      <c r="C68" s="3">
        <v>1436</v>
      </c>
      <c r="D68">
        <f t="shared" si="12"/>
        <v>27</v>
      </c>
      <c r="E68">
        <f t="shared" si="13"/>
        <v>22</v>
      </c>
      <c r="F68">
        <f t="shared" si="14"/>
        <v>62</v>
      </c>
      <c r="G68">
        <f t="shared" si="15"/>
        <v>0</v>
      </c>
      <c r="H68">
        <f t="shared" si="10"/>
        <v>1</v>
      </c>
      <c r="I68">
        <f t="shared" si="11"/>
        <v>0</v>
      </c>
      <c r="J68">
        <f t="shared" si="16"/>
        <v>27</v>
      </c>
      <c r="K68">
        <f t="shared" si="17"/>
        <v>23</v>
      </c>
      <c r="L68">
        <f t="shared" si="18"/>
        <v>62</v>
      </c>
    </row>
    <row r="69" spans="1:12">
      <c r="A69">
        <v>841.37</v>
      </c>
      <c r="B69" s="2">
        <v>3155</v>
      </c>
      <c r="C69" s="3">
        <v>1298</v>
      </c>
      <c r="D69">
        <f t="shared" si="12"/>
        <v>44</v>
      </c>
      <c r="E69">
        <f t="shared" si="13"/>
        <v>47</v>
      </c>
      <c r="F69">
        <f t="shared" si="14"/>
        <v>75</v>
      </c>
      <c r="G69">
        <f t="shared" si="15"/>
        <v>0</v>
      </c>
      <c r="H69">
        <f t="shared" si="10"/>
        <v>0</v>
      </c>
      <c r="I69">
        <f t="shared" si="11"/>
        <v>0</v>
      </c>
      <c r="J69">
        <f t="shared" si="16"/>
        <v>44</v>
      </c>
      <c r="K69">
        <f t="shared" si="17"/>
        <v>47</v>
      </c>
      <c r="L69">
        <f t="shared" si="18"/>
        <v>75</v>
      </c>
    </row>
    <row r="70" spans="1:12">
      <c r="A70">
        <v>800.96</v>
      </c>
      <c r="B70" s="2">
        <v>3040</v>
      </c>
      <c r="C70" s="3">
        <v>1248</v>
      </c>
      <c r="D70">
        <f t="shared" si="12"/>
        <v>69</v>
      </c>
      <c r="E70">
        <f t="shared" si="13"/>
        <v>57</v>
      </c>
      <c r="F70">
        <f t="shared" si="14"/>
        <v>76</v>
      </c>
      <c r="G70">
        <f t="shared" si="15"/>
        <v>0</v>
      </c>
      <c r="H70">
        <f t="shared" si="10"/>
        <v>0</v>
      </c>
      <c r="I70">
        <f t="shared" si="11"/>
        <v>0</v>
      </c>
      <c r="J70">
        <f t="shared" si="16"/>
        <v>69</v>
      </c>
      <c r="K70">
        <f t="shared" si="17"/>
        <v>57</v>
      </c>
      <c r="L70">
        <f t="shared" si="18"/>
        <v>76</v>
      </c>
    </row>
    <row r="71" spans="1:12">
      <c r="A71">
        <v>768.19</v>
      </c>
      <c r="B71" s="2">
        <v>2819</v>
      </c>
      <c r="C71" s="3">
        <v>1319</v>
      </c>
      <c r="D71">
        <f t="shared" si="12"/>
        <v>71</v>
      </c>
      <c r="E71">
        <f t="shared" si="13"/>
        <v>70</v>
      </c>
      <c r="F71">
        <f t="shared" si="14"/>
        <v>73</v>
      </c>
      <c r="G71">
        <f t="shared" si="15"/>
        <v>0</v>
      </c>
      <c r="H71">
        <f t="shared" si="10"/>
        <v>0</v>
      </c>
      <c r="I71">
        <f t="shared" si="11"/>
        <v>0</v>
      </c>
      <c r="J71">
        <f t="shared" si="16"/>
        <v>71</v>
      </c>
      <c r="K71">
        <f t="shared" si="17"/>
        <v>70</v>
      </c>
      <c r="L71">
        <f t="shared" si="18"/>
        <v>73</v>
      </c>
    </row>
    <row r="72" spans="1:12">
      <c r="A72">
        <v>751.69</v>
      </c>
      <c r="B72" s="2">
        <v>2768</v>
      </c>
      <c r="C72" s="3">
        <v>1332</v>
      </c>
      <c r="D72">
        <f t="shared" si="12"/>
        <v>77</v>
      </c>
      <c r="E72">
        <f t="shared" si="13"/>
        <v>71</v>
      </c>
      <c r="F72">
        <f t="shared" si="14"/>
        <v>70</v>
      </c>
      <c r="G72">
        <f t="shared" si="15"/>
        <v>0</v>
      </c>
      <c r="H72">
        <f t="shared" si="10"/>
        <v>0.5</v>
      </c>
      <c r="I72">
        <f t="shared" si="11"/>
        <v>0</v>
      </c>
      <c r="J72">
        <f t="shared" si="16"/>
        <v>77</v>
      </c>
      <c r="K72">
        <f t="shared" si="17"/>
        <v>71.5</v>
      </c>
      <c r="L72">
        <f t="shared" si="18"/>
        <v>70</v>
      </c>
    </row>
    <row r="73" spans="1:12">
      <c r="A73">
        <v>756.07</v>
      </c>
      <c r="B73" s="2">
        <v>2768</v>
      </c>
      <c r="C73" s="3">
        <v>1357</v>
      </c>
      <c r="D73">
        <f t="shared" si="12"/>
        <v>74</v>
      </c>
      <c r="E73">
        <f t="shared" si="13"/>
        <v>71</v>
      </c>
      <c r="F73">
        <f t="shared" si="14"/>
        <v>65</v>
      </c>
      <c r="G73">
        <f t="shared" si="15"/>
        <v>0</v>
      </c>
      <c r="H73">
        <f t="shared" si="10"/>
        <v>0.5</v>
      </c>
      <c r="I73">
        <f t="shared" si="11"/>
        <v>0</v>
      </c>
      <c r="J73">
        <f t="shared" si="16"/>
        <v>74</v>
      </c>
      <c r="K73">
        <f t="shared" si="17"/>
        <v>71.5</v>
      </c>
      <c r="L73">
        <f t="shared" si="18"/>
        <v>65</v>
      </c>
    </row>
    <row r="74" spans="1:12">
      <c r="A74">
        <v>769.78</v>
      </c>
      <c r="B74" s="2">
        <v>2711</v>
      </c>
      <c r="C74" s="3">
        <v>1348</v>
      </c>
      <c r="D74">
        <f t="shared" si="12"/>
        <v>70</v>
      </c>
      <c r="E74">
        <f t="shared" si="13"/>
        <v>74</v>
      </c>
      <c r="F74">
        <f t="shared" si="14"/>
        <v>68</v>
      </c>
      <c r="G74">
        <f t="shared" si="15"/>
        <v>0</v>
      </c>
      <c r="H74">
        <f t="shared" si="10"/>
        <v>0</v>
      </c>
      <c r="I74">
        <f t="shared" si="11"/>
        <v>0.5</v>
      </c>
      <c r="J74">
        <f t="shared" si="16"/>
        <v>70</v>
      </c>
      <c r="K74">
        <f t="shared" si="17"/>
        <v>74</v>
      </c>
      <c r="L74">
        <f t="shared" si="18"/>
        <v>68.5</v>
      </c>
    </row>
    <row r="75" spans="1:12">
      <c r="A75">
        <v>755.7</v>
      </c>
      <c r="B75" s="2">
        <v>2680</v>
      </c>
      <c r="C75" s="3">
        <v>1418</v>
      </c>
      <c r="D75">
        <f t="shared" si="12"/>
        <v>75</v>
      </c>
      <c r="E75">
        <f t="shared" si="13"/>
        <v>76</v>
      </c>
      <c r="F75">
        <f t="shared" si="14"/>
        <v>63</v>
      </c>
      <c r="G75">
        <f t="shared" si="15"/>
        <v>0</v>
      </c>
      <c r="H75">
        <f t="shared" si="10"/>
        <v>0</v>
      </c>
      <c r="I75">
        <f t="shared" si="11"/>
        <v>0</v>
      </c>
      <c r="J75">
        <f t="shared" si="16"/>
        <v>75</v>
      </c>
      <c r="K75">
        <f t="shared" si="17"/>
        <v>76</v>
      </c>
      <c r="L75">
        <f t="shared" si="18"/>
        <v>63</v>
      </c>
    </row>
    <row r="76" spans="1:12">
      <c r="A76">
        <v>768.13</v>
      </c>
      <c r="B76" s="2">
        <v>2734</v>
      </c>
      <c r="C76" s="3">
        <v>1353</v>
      </c>
      <c r="D76">
        <f t="shared" si="12"/>
        <v>72</v>
      </c>
      <c r="E76">
        <f t="shared" si="13"/>
        <v>73</v>
      </c>
      <c r="F76">
        <f t="shared" si="14"/>
        <v>66</v>
      </c>
      <c r="G76">
        <f t="shared" si="15"/>
        <v>0</v>
      </c>
      <c r="H76">
        <f t="shared" si="10"/>
        <v>0</v>
      </c>
      <c r="I76">
        <f t="shared" si="11"/>
        <v>0</v>
      </c>
      <c r="J76">
        <f t="shared" si="16"/>
        <v>72</v>
      </c>
      <c r="K76">
        <f t="shared" si="17"/>
        <v>73</v>
      </c>
      <c r="L76">
        <f t="shared" si="18"/>
        <v>66</v>
      </c>
    </row>
    <row r="77" spans="1:12">
      <c r="A77">
        <v>744.54</v>
      </c>
      <c r="B77" s="2">
        <v>2628</v>
      </c>
      <c r="C77" s="3">
        <v>1352</v>
      </c>
      <c r="D77">
        <f t="shared" si="12"/>
        <v>78</v>
      </c>
      <c r="E77">
        <f t="shared" si="13"/>
        <v>77</v>
      </c>
      <c r="F77">
        <f t="shared" si="14"/>
        <v>67</v>
      </c>
      <c r="G77">
        <f t="shared" si="15"/>
        <v>0</v>
      </c>
      <c r="H77">
        <f t="shared" si="10"/>
        <v>0</v>
      </c>
      <c r="I77">
        <f t="shared" si="11"/>
        <v>0</v>
      </c>
      <c r="J77">
        <f t="shared" si="16"/>
        <v>78</v>
      </c>
      <c r="K77">
        <f t="shared" si="17"/>
        <v>77</v>
      </c>
      <c r="L77">
        <f t="shared" si="18"/>
        <v>67</v>
      </c>
    </row>
    <row r="78" spans="1:12">
      <c r="A78">
        <v>761.17</v>
      </c>
      <c r="B78" s="2">
        <v>2688</v>
      </c>
      <c r="C78" s="3">
        <v>1348</v>
      </c>
      <c r="D78">
        <f t="shared" si="12"/>
        <v>73</v>
      </c>
      <c r="E78">
        <f t="shared" si="13"/>
        <v>75</v>
      </c>
      <c r="F78">
        <f t="shared" si="14"/>
        <v>68</v>
      </c>
      <c r="G78">
        <f t="shared" si="15"/>
        <v>0</v>
      </c>
      <c r="H78">
        <f t="shared" si="10"/>
        <v>0</v>
      </c>
      <c r="I78">
        <f t="shared" si="11"/>
        <v>0.5</v>
      </c>
      <c r="J78">
        <f t="shared" si="16"/>
        <v>73</v>
      </c>
      <c r="K78">
        <f t="shared" si="17"/>
        <v>75</v>
      </c>
      <c r="L78">
        <f t="shared" si="18"/>
        <v>68.5</v>
      </c>
    </row>
    <row r="79" spans="1:12">
      <c r="A79">
        <v>741.55</v>
      </c>
      <c r="B79" s="2">
        <v>2549</v>
      </c>
      <c r="C79" s="3">
        <v>1226</v>
      </c>
      <c r="D79">
        <f t="shared" si="12"/>
        <v>79</v>
      </c>
      <c r="E79">
        <f t="shared" si="13"/>
        <v>79</v>
      </c>
      <c r="F79">
        <f t="shared" si="14"/>
        <v>77</v>
      </c>
      <c r="G79">
        <f t="shared" si="15"/>
        <v>0</v>
      </c>
      <c r="H79">
        <f t="shared" si="10"/>
        <v>0</v>
      </c>
      <c r="I79">
        <f t="shared" si="11"/>
        <v>0</v>
      </c>
      <c r="J79">
        <f t="shared" si="16"/>
        <v>79</v>
      </c>
      <c r="K79">
        <f t="shared" si="17"/>
        <v>79</v>
      </c>
      <c r="L79">
        <f t="shared" si="18"/>
        <v>77</v>
      </c>
    </row>
    <row r="80" spans="1:12">
      <c r="A80">
        <v>753.44</v>
      </c>
      <c r="B80" s="2">
        <v>2600</v>
      </c>
      <c r="C80">
        <v>1197</v>
      </c>
      <c r="D80">
        <f t="shared" si="12"/>
        <v>76</v>
      </c>
      <c r="E80">
        <f t="shared" si="13"/>
        <v>78</v>
      </c>
      <c r="F80">
        <f t="shared" si="14"/>
        <v>78</v>
      </c>
      <c r="G80">
        <f t="shared" si="15"/>
        <v>0</v>
      </c>
      <c r="H80">
        <f t="shared" si="10"/>
        <v>0</v>
      </c>
      <c r="I80">
        <f t="shared" si="11"/>
        <v>0</v>
      </c>
      <c r="J80">
        <f t="shared" si="16"/>
        <v>76</v>
      </c>
      <c r="K80">
        <f t="shared" si="17"/>
        <v>78</v>
      </c>
      <c r="L80">
        <f t="shared" si="18"/>
        <v>78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9"/>
  <sheetViews>
    <sheetView tabSelected="1" topLeftCell="O1" workbookViewId="0">
      <selection activeCell="Y1" sqref="Y1:AC5"/>
    </sheetView>
  </sheetViews>
  <sheetFormatPr defaultRowHeight="13.5"/>
  <cols>
    <col min="1" max="4" width="14.5" customWidth="1"/>
    <col min="13" max="13" width="11.875" customWidth="1"/>
    <col min="14" max="14" width="9.875" customWidth="1"/>
    <col min="15" max="15" width="13.25" customWidth="1"/>
    <col min="19" max="19" width="14" customWidth="1"/>
  </cols>
  <sheetData>
    <row r="1" spans="1:29">
      <c r="A1" t="s">
        <v>20</v>
      </c>
      <c r="B1" t="s">
        <v>2</v>
      </c>
      <c r="C1" t="s">
        <v>3</v>
      </c>
      <c r="D1" t="s">
        <v>5</v>
      </c>
      <c r="E1" t="s">
        <v>33</v>
      </c>
      <c r="I1" t="s">
        <v>34</v>
      </c>
      <c r="M1" t="s">
        <v>36</v>
      </c>
      <c r="N1" t="s">
        <v>28</v>
      </c>
      <c r="O1" t="s">
        <v>38</v>
      </c>
      <c r="P1" t="s">
        <v>32</v>
      </c>
      <c r="S1" s="9"/>
      <c r="T1" s="9" t="s">
        <v>19</v>
      </c>
      <c r="U1" s="9" t="s">
        <v>24</v>
      </c>
      <c r="V1" s="9" t="s">
        <v>25</v>
      </c>
      <c r="W1" s="9" t="s">
        <v>26</v>
      </c>
      <c r="Y1" s="9"/>
      <c r="Z1" s="9" t="s">
        <v>35</v>
      </c>
      <c r="AA1" s="9" t="s">
        <v>27</v>
      </c>
      <c r="AB1" s="9" t="s">
        <v>37</v>
      </c>
      <c r="AC1" s="9" t="s">
        <v>31</v>
      </c>
    </row>
    <row r="2" spans="1:29">
      <c r="A2">
        <v>2.5538461538461538E-4</v>
      </c>
      <c r="B2">
        <v>-1.0760082520933634E-2</v>
      </c>
      <c r="C2">
        <v>-3.3829499323410062E-2</v>
      </c>
      <c r="D2">
        <v>7.655502392344582E-3</v>
      </c>
      <c r="E2">
        <f>RANK(A2,A$2:A$79)</f>
        <v>2</v>
      </c>
      <c r="F2">
        <f t="shared" ref="F2:H2" si="0">RANK(B2,B$2:B$79)</f>
        <v>50</v>
      </c>
      <c r="G2">
        <f t="shared" si="0"/>
        <v>64</v>
      </c>
      <c r="H2">
        <f t="shared" si="0"/>
        <v>24</v>
      </c>
      <c r="I2">
        <f>(COUNT(A$2:A$79)+1-RANK(A2,A$2:A$79,0)-RANK(A2,A$2:A$79,1))/2</f>
        <v>0</v>
      </c>
      <c r="J2">
        <f t="shared" ref="J2:L2" si="1">(COUNT(B$2:B$79)+1-RANK(B2,B$2:B$79,0)-RANK(B2,B$2:B$79,1))/2</f>
        <v>0</v>
      </c>
      <c r="K2">
        <f t="shared" si="1"/>
        <v>0</v>
      </c>
      <c r="L2">
        <f t="shared" si="1"/>
        <v>0</v>
      </c>
      <c r="M2">
        <f>E2+I2</f>
        <v>2</v>
      </c>
      <c r="N2">
        <f t="shared" ref="N2:P2" si="2">F2+J2</f>
        <v>50</v>
      </c>
      <c r="O2">
        <f t="shared" si="2"/>
        <v>64</v>
      </c>
      <c r="P2">
        <f t="shared" si="2"/>
        <v>24</v>
      </c>
      <c r="S2" s="5" t="s">
        <v>19</v>
      </c>
      <c r="T2" s="5">
        <v>1</v>
      </c>
      <c r="U2" s="5"/>
      <c r="V2" s="5"/>
      <c r="W2" s="5"/>
      <c r="Y2" s="5" t="s">
        <v>35</v>
      </c>
      <c r="Z2" s="5">
        <v>1</v>
      </c>
      <c r="AA2" s="5"/>
      <c r="AB2" s="5"/>
      <c r="AC2" s="5"/>
    </row>
    <row r="3" spans="1:29">
      <c r="A3">
        <v>2.5730769230769232E-4</v>
      </c>
      <c r="B3">
        <v>9.0370067470864068E-3</v>
      </c>
      <c r="C3">
        <v>2.6610644257702987E-2</v>
      </c>
      <c r="D3">
        <v>-7.1225071225071712E-3</v>
      </c>
      <c r="E3">
        <f t="shared" ref="E3:E66" si="3">RANK(A3,A$2:A$79)</f>
        <v>1</v>
      </c>
      <c r="F3">
        <f t="shared" ref="F3:F66" si="4">RANK(B3,B$2:B$79)</f>
        <v>31</v>
      </c>
      <c r="G3">
        <f t="shared" ref="G3:G66" si="5">RANK(C3,C$2:C$79)</f>
        <v>13</v>
      </c>
      <c r="H3">
        <f t="shared" ref="H3:H66" si="6">RANK(D3,D$2:D$79)</f>
        <v>50</v>
      </c>
      <c r="I3">
        <f t="shared" ref="I3:I66" si="7">(COUNT(A$2:A$79)+1-RANK(A3,A$2:A$79,0)-RANK(A3,A$2:A$79,1))/2</f>
        <v>0</v>
      </c>
      <c r="J3">
        <f t="shared" ref="J3:J66" si="8">(COUNT(B$2:B$79)+1-RANK(B3,B$2:B$79,0)-RANK(B3,B$2:B$79,1))/2</f>
        <v>0</v>
      </c>
      <c r="K3">
        <f t="shared" ref="K3:K66" si="9">(COUNT(C$2:C$79)+1-RANK(C3,C$2:C$79,0)-RANK(C3,C$2:C$79,1))/2</f>
        <v>0</v>
      </c>
      <c r="L3">
        <f t="shared" ref="L3:L66" si="10">(COUNT(D$2:D$79)+1-RANK(D3,D$2:D$79,0)-RANK(D3,D$2:D$79,1))/2</f>
        <v>0</v>
      </c>
      <c r="M3">
        <f t="shared" ref="M3:M66" si="11">E3+I3</f>
        <v>1</v>
      </c>
      <c r="N3">
        <f t="shared" ref="N3:N66" si="12">F3+J3</f>
        <v>31</v>
      </c>
      <c r="O3">
        <f t="shared" ref="O3:O66" si="13">G3+K3</f>
        <v>13</v>
      </c>
      <c r="P3">
        <f t="shared" ref="P3:P66" si="14">H3+L3</f>
        <v>50</v>
      </c>
      <c r="S3" s="5" t="s">
        <v>24</v>
      </c>
      <c r="T3" s="5">
        <v>-7.5410150239012652E-2</v>
      </c>
      <c r="U3" s="5">
        <v>1</v>
      </c>
      <c r="V3" s="5"/>
      <c r="W3" s="5"/>
      <c r="Y3" s="5" t="s">
        <v>27</v>
      </c>
      <c r="Z3" s="5">
        <v>-4.4767908816777259E-2</v>
      </c>
      <c r="AA3" s="5">
        <v>1</v>
      </c>
      <c r="AB3" s="5"/>
      <c r="AC3" s="5"/>
    </row>
    <row r="4" spans="1:29">
      <c r="A4">
        <v>2.5019230769230766E-4</v>
      </c>
      <c r="B4">
        <v>-5.6026098233100896E-2</v>
      </c>
      <c r="C4">
        <v>-5.0477489768076422E-2</v>
      </c>
      <c r="D4">
        <v>-1.1477761836441891E-2</v>
      </c>
      <c r="E4">
        <f t="shared" si="3"/>
        <v>8</v>
      </c>
      <c r="F4">
        <f t="shared" si="4"/>
        <v>76</v>
      </c>
      <c r="G4">
        <f t="shared" si="5"/>
        <v>73</v>
      </c>
      <c r="H4">
        <f t="shared" si="6"/>
        <v>55</v>
      </c>
      <c r="I4">
        <f t="shared" si="7"/>
        <v>0</v>
      </c>
      <c r="J4">
        <f t="shared" si="8"/>
        <v>0</v>
      </c>
      <c r="K4">
        <f t="shared" si="9"/>
        <v>0</v>
      </c>
      <c r="L4">
        <f t="shared" si="10"/>
        <v>0</v>
      </c>
      <c r="M4">
        <f t="shared" si="11"/>
        <v>8</v>
      </c>
      <c r="N4">
        <f t="shared" si="12"/>
        <v>76</v>
      </c>
      <c r="O4">
        <f t="shared" si="13"/>
        <v>73</v>
      </c>
      <c r="P4">
        <f t="shared" si="14"/>
        <v>55</v>
      </c>
      <c r="S4" s="5" t="s">
        <v>25</v>
      </c>
      <c r="T4" s="5">
        <v>-1.3824746977054367E-2</v>
      </c>
      <c r="U4" s="5">
        <v>0.7809560298937902</v>
      </c>
      <c r="V4" s="5">
        <v>1</v>
      </c>
      <c r="W4" s="5"/>
      <c r="Y4" s="5" t="s">
        <v>37</v>
      </c>
      <c r="Z4" s="5">
        <v>-2.6367706232992498E-2</v>
      </c>
      <c r="AA4" s="5">
        <v>0.78339877465099028</v>
      </c>
      <c r="AB4" s="5">
        <v>1</v>
      </c>
      <c r="AC4" s="5"/>
    </row>
    <row r="5" spans="1:29" ht="14.25" thickBot="1">
      <c r="A5">
        <v>2.5519230769230767E-4</v>
      </c>
      <c r="B5">
        <v>5.0550582780604092E-3</v>
      </c>
      <c r="C5">
        <v>1.4367816091954033E-2</v>
      </c>
      <c r="D5">
        <v>9.6758587324630163E-4</v>
      </c>
      <c r="E5">
        <f t="shared" si="3"/>
        <v>3</v>
      </c>
      <c r="F5">
        <f t="shared" si="4"/>
        <v>35</v>
      </c>
      <c r="G5">
        <f t="shared" si="5"/>
        <v>26</v>
      </c>
      <c r="H5">
        <f t="shared" si="6"/>
        <v>35</v>
      </c>
      <c r="I5">
        <f t="shared" si="7"/>
        <v>0</v>
      </c>
      <c r="J5">
        <f t="shared" si="8"/>
        <v>0</v>
      </c>
      <c r="K5">
        <f t="shared" si="9"/>
        <v>0</v>
      </c>
      <c r="L5">
        <f t="shared" si="10"/>
        <v>0</v>
      </c>
      <c r="M5">
        <f t="shared" si="11"/>
        <v>3</v>
      </c>
      <c r="N5">
        <f t="shared" si="12"/>
        <v>35</v>
      </c>
      <c r="O5">
        <f t="shared" si="13"/>
        <v>26</v>
      </c>
      <c r="P5">
        <f t="shared" si="14"/>
        <v>35</v>
      </c>
      <c r="S5" s="7" t="s">
        <v>26</v>
      </c>
      <c r="T5" s="7">
        <v>-2.9496649865746599E-2</v>
      </c>
      <c r="U5" s="7">
        <v>0.20019765163673919</v>
      </c>
      <c r="V5" s="7">
        <v>7.1282460799783703E-2</v>
      </c>
      <c r="W5" s="7">
        <v>1</v>
      </c>
      <c r="Y5" s="7" t="s">
        <v>31</v>
      </c>
      <c r="Z5" s="7">
        <v>-1.6629992180520449E-2</v>
      </c>
      <c r="AA5" s="7">
        <v>0.16731475685887412</v>
      </c>
      <c r="AB5" s="7">
        <v>6.4986469055868898E-2</v>
      </c>
      <c r="AC5" s="7">
        <v>1</v>
      </c>
    </row>
    <row r="6" spans="1:29">
      <c r="A6">
        <v>2.5057692307692308E-4</v>
      </c>
      <c r="B6">
        <v>-6.061188531154893E-2</v>
      </c>
      <c r="C6">
        <v>-4.9575070821529788E-2</v>
      </c>
      <c r="D6">
        <v>1.1116481391976851E-2</v>
      </c>
      <c r="E6">
        <f t="shared" si="3"/>
        <v>7</v>
      </c>
      <c r="F6">
        <f t="shared" si="4"/>
        <v>77</v>
      </c>
      <c r="G6">
        <f t="shared" si="5"/>
        <v>71</v>
      </c>
      <c r="H6">
        <f t="shared" si="6"/>
        <v>18</v>
      </c>
      <c r="I6">
        <f t="shared" si="7"/>
        <v>0</v>
      </c>
      <c r="J6">
        <f t="shared" si="8"/>
        <v>0</v>
      </c>
      <c r="K6">
        <f t="shared" si="9"/>
        <v>0</v>
      </c>
      <c r="L6">
        <f t="shared" si="10"/>
        <v>0</v>
      </c>
      <c r="M6">
        <f t="shared" si="11"/>
        <v>7</v>
      </c>
      <c r="N6">
        <f t="shared" si="12"/>
        <v>77</v>
      </c>
      <c r="O6">
        <f t="shared" si="13"/>
        <v>71</v>
      </c>
      <c r="P6">
        <f t="shared" si="14"/>
        <v>18</v>
      </c>
    </row>
    <row r="7" spans="1:29">
      <c r="A7">
        <v>2.4557692307692307E-4</v>
      </c>
      <c r="B7">
        <v>-1.3300139821983414E-3</v>
      </c>
      <c r="C7">
        <v>-1.6393442622950838E-2</v>
      </c>
      <c r="D7">
        <v>-4.7801147227533036E-3</v>
      </c>
      <c r="E7">
        <f t="shared" si="3"/>
        <v>12</v>
      </c>
      <c r="F7">
        <f t="shared" si="4"/>
        <v>41</v>
      </c>
      <c r="G7">
        <f t="shared" si="5"/>
        <v>50</v>
      </c>
      <c r="H7">
        <f t="shared" si="6"/>
        <v>47</v>
      </c>
      <c r="I7">
        <f t="shared" si="7"/>
        <v>0</v>
      </c>
      <c r="J7">
        <f t="shared" si="8"/>
        <v>0</v>
      </c>
      <c r="K7">
        <f t="shared" si="9"/>
        <v>0</v>
      </c>
      <c r="L7">
        <f t="shared" si="10"/>
        <v>0</v>
      </c>
      <c r="M7">
        <f t="shared" si="11"/>
        <v>12</v>
      </c>
      <c r="N7">
        <f t="shared" si="12"/>
        <v>41</v>
      </c>
      <c r="O7">
        <f t="shared" si="13"/>
        <v>50</v>
      </c>
      <c r="P7">
        <f t="shared" si="14"/>
        <v>47</v>
      </c>
    </row>
    <row r="8" spans="1:29">
      <c r="A8">
        <v>2.4692307692307692E-4</v>
      </c>
      <c r="B8">
        <v>1.3249556071574853E-2</v>
      </c>
      <c r="C8">
        <v>1.3636363636363669E-2</v>
      </c>
      <c r="D8">
        <v>2.3054755043227626E-2</v>
      </c>
      <c r="E8">
        <f t="shared" si="3"/>
        <v>11</v>
      </c>
      <c r="F8">
        <f t="shared" si="4"/>
        <v>22</v>
      </c>
      <c r="G8">
        <f t="shared" si="5"/>
        <v>27</v>
      </c>
      <c r="H8">
        <f t="shared" si="6"/>
        <v>10</v>
      </c>
      <c r="I8">
        <f t="shared" si="7"/>
        <v>0</v>
      </c>
      <c r="J8">
        <f t="shared" si="8"/>
        <v>0</v>
      </c>
      <c r="K8">
        <f t="shared" si="9"/>
        <v>0</v>
      </c>
      <c r="L8">
        <f t="shared" si="10"/>
        <v>0</v>
      </c>
      <c r="M8">
        <f t="shared" si="11"/>
        <v>11</v>
      </c>
      <c r="N8">
        <f t="shared" si="12"/>
        <v>22</v>
      </c>
      <c r="O8">
        <f t="shared" si="13"/>
        <v>27</v>
      </c>
      <c r="P8">
        <f t="shared" si="14"/>
        <v>10</v>
      </c>
    </row>
    <row r="9" spans="1:29">
      <c r="A9">
        <v>2.346153846153846E-4</v>
      </c>
      <c r="B9">
        <v>-2.6646894940235422E-2</v>
      </c>
      <c r="C9">
        <v>-3.8863976083707064E-2</v>
      </c>
      <c r="D9">
        <v>-3.755868544600971E-3</v>
      </c>
      <c r="E9">
        <f t="shared" si="3"/>
        <v>21</v>
      </c>
      <c r="F9">
        <f t="shared" si="4"/>
        <v>67</v>
      </c>
      <c r="G9">
        <f t="shared" si="5"/>
        <v>70</v>
      </c>
      <c r="H9">
        <f t="shared" si="6"/>
        <v>46</v>
      </c>
      <c r="I9">
        <f t="shared" si="7"/>
        <v>1</v>
      </c>
      <c r="J9">
        <f t="shared" si="8"/>
        <v>0</v>
      </c>
      <c r="K9">
        <f t="shared" si="9"/>
        <v>0</v>
      </c>
      <c r="L9">
        <f t="shared" si="10"/>
        <v>0</v>
      </c>
      <c r="M9">
        <f t="shared" si="11"/>
        <v>22</v>
      </c>
      <c r="N9">
        <f t="shared" si="12"/>
        <v>67</v>
      </c>
      <c r="O9">
        <f t="shared" si="13"/>
        <v>70</v>
      </c>
      <c r="P9">
        <f t="shared" si="14"/>
        <v>46</v>
      </c>
    </row>
    <row r="10" spans="1:29">
      <c r="A10">
        <v>2.3673076923076927E-4</v>
      </c>
      <c r="B10">
        <v>2.1005493744517656E-2</v>
      </c>
      <c r="C10">
        <v>7.7760497667185291E-3</v>
      </c>
      <c r="D10">
        <v>1.7436380772855697E-2</v>
      </c>
      <c r="E10">
        <f t="shared" si="3"/>
        <v>20</v>
      </c>
      <c r="F10">
        <f t="shared" si="4"/>
        <v>12</v>
      </c>
      <c r="G10">
        <f t="shared" si="5"/>
        <v>30</v>
      </c>
      <c r="H10">
        <f t="shared" si="6"/>
        <v>13</v>
      </c>
      <c r="I10">
        <f t="shared" si="7"/>
        <v>0</v>
      </c>
      <c r="J10">
        <f t="shared" si="8"/>
        <v>0</v>
      </c>
      <c r="K10">
        <f t="shared" si="9"/>
        <v>0</v>
      </c>
      <c r="L10">
        <f t="shared" si="10"/>
        <v>0</v>
      </c>
      <c r="M10">
        <f t="shared" si="11"/>
        <v>20</v>
      </c>
      <c r="N10">
        <f t="shared" si="12"/>
        <v>12</v>
      </c>
      <c r="O10">
        <f t="shared" si="13"/>
        <v>30</v>
      </c>
      <c r="P10">
        <f t="shared" si="14"/>
        <v>13</v>
      </c>
    </row>
    <row r="11" spans="1:29">
      <c r="A11">
        <v>2.346153846153846E-4</v>
      </c>
      <c r="B11">
        <v>-1.9601193705914288E-2</v>
      </c>
      <c r="C11">
        <v>-3.240740740740744E-2</v>
      </c>
      <c r="D11">
        <v>4.1685965724873597E-3</v>
      </c>
      <c r="E11">
        <f t="shared" si="3"/>
        <v>21</v>
      </c>
      <c r="F11">
        <f t="shared" si="4"/>
        <v>62</v>
      </c>
      <c r="G11">
        <f t="shared" si="5"/>
        <v>61</v>
      </c>
      <c r="H11">
        <f t="shared" si="6"/>
        <v>30</v>
      </c>
      <c r="I11">
        <f t="shared" si="7"/>
        <v>1</v>
      </c>
      <c r="J11">
        <f t="shared" si="8"/>
        <v>0</v>
      </c>
      <c r="K11">
        <f t="shared" si="9"/>
        <v>0</v>
      </c>
      <c r="L11">
        <f t="shared" si="10"/>
        <v>0</v>
      </c>
      <c r="M11">
        <f t="shared" si="11"/>
        <v>22</v>
      </c>
      <c r="N11">
        <f t="shared" si="12"/>
        <v>62</v>
      </c>
      <c r="O11">
        <f t="shared" si="13"/>
        <v>61</v>
      </c>
      <c r="P11">
        <f t="shared" si="14"/>
        <v>30</v>
      </c>
    </row>
    <row r="12" spans="1:29">
      <c r="A12">
        <v>2.2307692307692306E-4</v>
      </c>
      <c r="B12">
        <v>-4.1877089818978419E-2</v>
      </c>
      <c r="C12">
        <v>-3.6682615629984094E-2</v>
      </c>
      <c r="D12">
        <v>-1.2453874538745358E-2</v>
      </c>
      <c r="E12">
        <f t="shared" si="3"/>
        <v>35</v>
      </c>
      <c r="F12">
        <f t="shared" si="4"/>
        <v>73</v>
      </c>
      <c r="G12">
        <f t="shared" si="5"/>
        <v>67</v>
      </c>
      <c r="H12">
        <f t="shared" si="6"/>
        <v>56</v>
      </c>
      <c r="I12">
        <f t="shared" si="7"/>
        <v>0</v>
      </c>
      <c r="J12">
        <f t="shared" si="8"/>
        <v>0</v>
      </c>
      <c r="K12">
        <f t="shared" si="9"/>
        <v>0</v>
      </c>
      <c r="L12">
        <f t="shared" si="10"/>
        <v>0</v>
      </c>
      <c r="M12">
        <f t="shared" si="11"/>
        <v>35</v>
      </c>
      <c r="N12">
        <f t="shared" si="12"/>
        <v>73</v>
      </c>
      <c r="O12">
        <f t="shared" si="13"/>
        <v>67</v>
      </c>
      <c r="P12">
        <f t="shared" si="14"/>
        <v>56</v>
      </c>
    </row>
    <row r="13" spans="1:29">
      <c r="A13">
        <v>2.1538461538461541E-4</v>
      </c>
      <c r="B13">
        <v>3.6378733543526831E-2</v>
      </c>
      <c r="C13">
        <v>3.3112582781456901E-2</v>
      </c>
      <c r="D13">
        <v>3.7365716954693706E-3</v>
      </c>
      <c r="E13">
        <f t="shared" si="3"/>
        <v>47</v>
      </c>
      <c r="F13">
        <f t="shared" si="4"/>
        <v>1</v>
      </c>
      <c r="G13">
        <f t="shared" si="5"/>
        <v>9</v>
      </c>
      <c r="H13">
        <f t="shared" si="6"/>
        <v>31</v>
      </c>
      <c r="I13">
        <f t="shared" si="7"/>
        <v>0</v>
      </c>
      <c r="J13">
        <f t="shared" si="8"/>
        <v>0</v>
      </c>
      <c r="K13">
        <f t="shared" si="9"/>
        <v>0</v>
      </c>
      <c r="L13">
        <f t="shared" si="10"/>
        <v>0</v>
      </c>
      <c r="M13">
        <f t="shared" si="11"/>
        <v>47</v>
      </c>
      <c r="N13">
        <f t="shared" si="12"/>
        <v>1</v>
      </c>
      <c r="O13">
        <f t="shared" si="13"/>
        <v>9</v>
      </c>
      <c r="P13">
        <f t="shared" si="14"/>
        <v>31</v>
      </c>
    </row>
    <row r="14" spans="1:29">
      <c r="A14">
        <v>2.1673076923076924E-4</v>
      </c>
      <c r="B14">
        <v>-2.3954668431625303E-2</v>
      </c>
      <c r="C14">
        <v>4.8076923076922906E-3</v>
      </c>
      <c r="D14">
        <v>-3.0246626337831595E-2</v>
      </c>
      <c r="E14">
        <f t="shared" si="3"/>
        <v>45</v>
      </c>
      <c r="F14">
        <f t="shared" si="4"/>
        <v>65</v>
      </c>
      <c r="G14">
        <f t="shared" si="5"/>
        <v>34</v>
      </c>
      <c r="H14">
        <f t="shared" si="6"/>
        <v>63</v>
      </c>
      <c r="I14">
        <f t="shared" si="7"/>
        <v>0.5</v>
      </c>
      <c r="J14">
        <f t="shared" si="8"/>
        <v>0</v>
      </c>
      <c r="K14">
        <f t="shared" si="9"/>
        <v>0</v>
      </c>
      <c r="L14">
        <f t="shared" si="10"/>
        <v>0</v>
      </c>
      <c r="M14">
        <f t="shared" si="11"/>
        <v>45.5</v>
      </c>
      <c r="N14">
        <f t="shared" si="12"/>
        <v>65</v>
      </c>
      <c r="O14">
        <f t="shared" si="13"/>
        <v>34</v>
      </c>
      <c r="P14">
        <f t="shared" si="14"/>
        <v>63</v>
      </c>
    </row>
    <row r="15" spans="1:29">
      <c r="A15">
        <v>2.1057692307692308E-4</v>
      </c>
      <c r="B15">
        <v>8.4465488115337273E-4</v>
      </c>
      <c r="C15">
        <v>-1.5948963317384379E-2</v>
      </c>
      <c r="D15">
        <v>1.3435700575815668E-2</v>
      </c>
      <c r="E15">
        <f t="shared" si="3"/>
        <v>52</v>
      </c>
      <c r="F15">
        <f t="shared" si="4"/>
        <v>40</v>
      </c>
      <c r="G15">
        <f t="shared" si="5"/>
        <v>49</v>
      </c>
      <c r="H15">
        <f t="shared" si="6"/>
        <v>17</v>
      </c>
      <c r="I15">
        <f t="shared" si="7"/>
        <v>0.5</v>
      </c>
      <c r="J15">
        <f t="shared" si="8"/>
        <v>0</v>
      </c>
      <c r="K15">
        <f t="shared" si="9"/>
        <v>0</v>
      </c>
      <c r="L15">
        <f t="shared" si="10"/>
        <v>0</v>
      </c>
      <c r="M15">
        <f t="shared" si="11"/>
        <v>52.5</v>
      </c>
      <c r="N15">
        <f t="shared" si="12"/>
        <v>40</v>
      </c>
      <c r="O15">
        <f t="shared" si="13"/>
        <v>49</v>
      </c>
      <c r="P15">
        <f t="shared" si="14"/>
        <v>17</v>
      </c>
    </row>
    <row r="16" spans="1:29">
      <c r="A16">
        <v>2.0692307692307693E-4</v>
      </c>
      <c r="B16">
        <v>9.7588227602849464E-3</v>
      </c>
      <c r="C16">
        <v>-1.1345218800648316E-2</v>
      </c>
      <c r="D16">
        <v>-8.5227272727272929E-3</v>
      </c>
      <c r="E16">
        <f t="shared" si="3"/>
        <v>54</v>
      </c>
      <c r="F16">
        <f t="shared" si="4"/>
        <v>29</v>
      </c>
      <c r="G16">
        <f t="shared" si="5"/>
        <v>46</v>
      </c>
      <c r="H16">
        <f t="shared" si="6"/>
        <v>52</v>
      </c>
      <c r="I16">
        <f t="shared" si="7"/>
        <v>0</v>
      </c>
      <c r="J16">
        <f t="shared" si="8"/>
        <v>0</v>
      </c>
      <c r="K16">
        <f t="shared" si="9"/>
        <v>0</v>
      </c>
      <c r="L16">
        <f t="shared" si="10"/>
        <v>0</v>
      </c>
      <c r="M16">
        <f t="shared" si="11"/>
        <v>54</v>
      </c>
      <c r="N16">
        <f t="shared" si="12"/>
        <v>29</v>
      </c>
      <c r="O16">
        <f t="shared" si="13"/>
        <v>46</v>
      </c>
      <c r="P16">
        <f t="shared" si="14"/>
        <v>52</v>
      </c>
    </row>
    <row r="17" spans="1:16">
      <c r="A17">
        <v>2.0423076923076924E-4</v>
      </c>
      <c r="B17">
        <v>1.3737492642730942E-2</v>
      </c>
      <c r="C17">
        <v>2.1311475409836023E-2</v>
      </c>
      <c r="D17">
        <v>2.8653295128939771E-3</v>
      </c>
      <c r="E17">
        <f t="shared" si="3"/>
        <v>56</v>
      </c>
      <c r="F17">
        <f t="shared" si="4"/>
        <v>21</v>
      </c>
      <c r="G17">
        <f t="shared" si="5"/>
        <v>17</v>
      </c>
      <c r="H17">
        <f t="shared" si="6"/>
        <v>32</v>
      </c>
      <c r="I17">
        <f t="shared" si="7"/>
        <v>0.5</v>
      </c>
      <c r="J17">
        <f t="shared" si="8"/>
        <v>0</v>
      </c>
      <c r="K17">
        <f t="shared" si="9"/>
        <v>0</v>
      </c>
      <c r="L17">
        <f t="shared" si="10"/>
        <v>0</v>
      </c>
      <c r="M17">
        <f t="shared" si="11"/>
        <v>56.5</v>
      </c>
      <c r="N17">
        <f t="shared" si="12"/>
        <v>21</v>
      </c>
      <c r="O17">
        <f t="shared" si="13"/>
        <v>17</v>
      </c>
      <c r="P17">
        <f t="shared" si="14"/>
        <v>32</v>
      </c>
    </row>
    <row r="18" spans="1:16">
      <c r="A18">
        <v>1.9884615384615386E-4</v>
      </c>
      <c r="B18">
        <v>-3.4755042558379801E-2</v>
      </c>
      <c r="C18">
        <v>-2.7287319422150902E-2</v>
      </c>
      <c r="D18">
        <v>8.0952380952381553E-3</v>
      </c>
      <c r="E18">
        <f t="shared" si="3"/>
        <v>61</v>
      </c>
      <c r="F18">
        <f t="shared" si="4"/>
        <v>71</v>
      </c>
      <c r="G18">
        <f t="shared" si="5"/>
        <v>56</v>
      </c>
      <c r="H18">
        <f t="shared" si="6"/>
        <v>22</v>
      </c>
      <c r="I18">
        <f t="shared" si="7"/>
        <v>0</v>
      </c>
      <c r="J18">
        <f t="shared" si="8"/>
        <v>0</v>
      </c>
      <c r="K18">
        <f t="shared" si="9"/>
        <v>0</v>
      </c>
      <c r="L18">
        <f t="shared" si="10"/>
        <v>0</v>
      </c>
      <c r="M18">
        <f t="shared" si="11"/>
        <v>61</v>
      </c>
      <c r="N18">
        <f t="shared" si="12"/>
        <v>71</v>
      </c>
      <c r="O18">
        <f t="shared" si="13"/>
        <v>56</v>
      </c>
      <c r="P18">
        <f t="shared" si="14"/>
        <v>22</v>
      </c>
    </row>
    <row r="19" spans="1:16">
      <c r="A19">
        <v>1.8653846153846154E-4</v>
      </c>
      <c r="B19">
        <v>-1.9849862855492173E-3</v>
      </c>
      <c r="C19">
        <v>0</v>
      </c>
      <c r="D19">
        <v>5.1960321209258975E-3</v>
      </c>
      <c r="E19">
        <f t="shared" si="3"/>
        <v>71</v>
      </c>
      <c r="F19">
        <f t="shared" si="4"/>
        <v>44</v>
      </c>
      <c r="G19">
        <f t="shared" si="5"/>
        <v>36</v>
      </c>
      <c r="H19">
        <f t="shared" si="6"/>
        <v>27</v>
      </c>
      <c r="I19">
        <f t="shared" si="7"/>
        <v>0</v>
      </c>
      <c r="J19">
        <f t="shared" si="8"/>
        <v>0</v>
      </c>
      <c r="K19">
        <f t="shared" si="9"/>
        <v>0.5</v>
      </c>
      <c r="L19">
        <f t="shared" si="10"/>
        <v>0</v>
      </c>
      <c r="M19">
        <f t="shared" si="11"/>
        <v>71</v>
      </c>
      <c r="N19">
        <f t="shared" si="12"/>
        <v>44</v>
      </c>
      <c r="O19">
        <f t="shared" si="13"/>
        <v>36.5</v>
      </c>
      <c r="P19">
        <f t="shared" si="14"/>
        <v>27</v>
      </c>
    </row>
    <row r="20" spans="1:16">
      <c r="A20">
        <v>1.85E-4</v>
      </c>
      <c r="B20">
        <v>-1.2017984787666247E-2</v>
      </c>
      <c r="C20">
        <v>-2.9372937293729362E-2</v>
      </c>
      <c r="D20">
        <v>1.6447368421052655E-2</v>
      </c>
      <c r="E20">
        <f t="shared" si="3"/>
        <v>73</v>
      </c>
      <c r="F20">
        <f t="shared" si="4"/>
        <v>52</v>
      </c>
      <c r="G20">
        <f t="shared" si="5"/>
        <v>57</v>
      </c>
      <c r="H20">
        <f t="shared" si="6"/>
        <v>16</v>
      </c>
      <c r="I20">
        <f t="shared" si="7"/>
        <v>0</v>
      </c>
      <c r="J20">
        <f t="shared" si="8"/>
        <v>0</v>
      </c>
      <c r="K20">
        <f t="shared" si="9"/>
        <v>0</v>
      </c>
      <c r="L20">
        <f t="shared" si="10"/>
        <v>0</v>
      </c>
      <c r="M20">
        <f t="shared" si="11"/>
        <v>73</v>
      </c>
      <c r="N20">
        <f t="shared" si="12"/>
        <v>52</v>
      </c>
      <c r="O20">
        <f t="shared" si="13"/>
        <v>57</v>
      </c>
      <c r="P20">
        <f t="shared" si="14"/>
        <v>16</v>
      </c>
    </row>
    <row r="21" spans="1:16">
      <c r="A21">
        <v>2.0192307692307694E-4</v>
      </c>
      <c r="B21">
        <v>4.9779165954955129E-3</v>
      </c>
      <c r="C21">
        <v>-1.0880652839170391E-2</v>
      </c>
      <c r="D21">
        <v>7.8594544613961315E-3</v>
      </c>
      <c r="E21">
        <f t="shared" si="3"/>
        <v>59</v>
      </c>
      <c r="F21">
        <f t="shared" si="4"/>
        <v>36</v>
      </c>
      <c r="G21">
        <f t="shared" si="5"/>
        <v>45</v>
      </c>
      <c r="H21">
        <f t="shared" si="6"/>
        <v>23</v>
      </c>
      <c r="I21">
        <f t="shared" si="7"/>
        <v>0</v>
      </c>
      <c r="J21">
        <f t="shared" si="8"/>
        <v>0</v>
      </c>
      <c r="K21">
        <f t="shared" si="9"/>
        <v>0</v>
      </c>
      <c r="L21">
        <f t="shared" si="10"/>
        <v>0</v>
      </c>
      <c r="M21">
        <f t="shared" si="11"/>
        <v>59</v>
      </c>
      <c r="N21">
        <f t="shared" si="12"/>
        <v>36</v>
      </c>
      <c r="O21">
        <f t="shared" si="13"/>
        <v>45</v>
      </c>
      <c r="P21">
        <f t="shared" si="14"/>
        <v>23</v>
      </c>
    </row>
    <row r="22" spans="1:16">
      <c r="A22">
        <v>2.2634615384615385E-4</v>
      </c>
      <c r="B22">
        <v>1.216462304236976E-2</v>
      </c>
      <c r="C22">
        <v>1.4437951185974462E-2</v>
      </c>
      <c r="D22">
        <v>4.5871559633028358E-3</v>
      </c>
      <c r="E22">
        <f t="shared" si="3"/>
        <v>31</v>
      </c>
      <c r="F22">
        <f t="shared" si="4"/>
        <v>23</v>
      </c>
      <c r="G22">
        <f t="shared" si="5"/>
        <v>25</v>
      </c>
      <c r="H22">
        <f t="shared" si="6"/>
        <v>28</v>
      </c>
      <c r="I22">
        <f t="shared" si="7"/>
        <v>0</v>
      </c>
      <c r="J22">
        <f t="shared" si="8"/>
        <v>0</v>
      </c>
      <c r="K22">
        <f t="shared" si="9"/>
        <v>0</v>
      </c>
      <c r="L22">
        <f t="shared" si="10"/>
        <v>0</v>
      </c>
      <c r="M22">
        <f t="shared" si="11"/>
        <v>31</v>
      </c>
      <c r="N22">
        <f t="shared" si="12"/>
        <v>23</v>
      </c>
      <c r="O22">
        <f t="shared" si="13"/>
        <v>25</v>
      </c>
      <c r="P22">
        <f t="shared" si="14"/>
        <v>28</v>
      </c>
    </row>
    <row r="23" spans="1:16">
      <c r="A23">
        <v>2.1865384615384615E-4</v>
      </c>
      <c r="B23">
        <v>2.2033776327783805E-2</v>
      </c>
      <c r="C23">
        <v>4.540833615723483E-2</v>
      </c>
      <c r="D23">
        <v>-2.100456621004565E-2</v>
      </c>
      <c r="E23">
        <f t="shared" si="3"/>
        <v>42</v>
      </c>
      <c r="F23">
        <f t="shared" si="4"/>
        <v>11</v>
      </c>
      <c r="G23">
        <f t="shared" si="5"/>
        <v>5</v>
      </c>
      <c r="H23">
        <f t="shared" si="6"/>
        <v>59</v>
      </c>
      <c r="I23">
        <f t="shared" si="7"/>
        <v>0.5</v>
      </c>
      <c r="J23">
        <f t="shared" si="8"/>
        <v>0</v>
      </c>
      <c r="K23">
        <f t="shared" si="9"/>
        <v>0</v>
      </c>
      <c r="L23">
        <f t="shared" si="10"/>
        <v>0</v>
      </c>
      <c r="M23">
        <f t="shared" si="11"/>
        <v>42.5</v>
      </c>
      <c r="N23">
        <f t="shared" si="12"/>
        <v>11</v>
      </c>
      <c r="O23">
        <f t="shared" si="13"/>
        <v>5</v>
      </c>
      <c r="P23">
        <f t="shared" si="14"/>
        <v>59</v>
      </c>
    </row>
    <row r="24" spans="1:16">
      <c r="A24">
        <v>2.0500000000000002E-4</v>
      </c>
      <c r="B24">
        <v>-1.6054642115269635E-2</v>
      </c>
      <c r="C24">
        <v>-8.1037277147487652E-3</v>
      </c>
      <c r="D24">
        <v>-7.9291044776119701E-3</v>
      </c>
      <c r="E24">
        <f t="shared" si="3"/>
        <v>55</v>
      </c>
      <c r="F24">
        <f t="shared" si="4"/>
        <v>57</v>
      </c>
      <c r="G24">
        <f t="shared" si="5"/>
        <v>43</v>
      </c>
      <c r="H24">
        <f t="shared" si="6"/>
        <v>51</v>
      </c>
      <c r="I24">
        <f t="shared" si="7"/>
        <v>0</v>
      </c>
      <c r="J24">
        <f t="shared" si="8"/>
        <v>0</v>
      </c>
      <c r="K24">
        <f t="shared" si="9"/>
        <v>0</v>
      </c>
      <c r="L24">
        <f t="shared" si="10"/>
        <v>0</v>
      </c>
      <c r="M24">
        <f t="shared" si="11"/>
        <v>55</v>
      </c>
      <c r="N24">
        <f t="shared" si="12"/>
        <v>57</v>
      </c>
      <c r="O24">
        <f t="shared" si="13"/>
        <v>43</v>
      </c>
      <c r="P24">
        <f t="shared" si="14"/>
        <v>51</v>
      </c>
    </row>
    <row r="25" spans="1:16">
      <c r="A25">
        <v>1.9211538461538463E-4</v>
      </c>
      <c r="B25">
        <v>-1.0066673823069805E-2</v>
      </c>
      <c r="C25">
        <v>-2.5163398692810479E-2</v>
      </c>
      <c r="D25">
        <v>-3.8081805359661547E-2</v>
      </c>
      <c r="E25">
        <f t="shared" si="3"/>
        <v>67</v>
      </c>
      <c r="F25">
        <f t="shared" si="4"/>
        <v>48</v>
      </c>
      <c r="G25">
        <f t="shared" si="5"/>
        <v>55</v>
      </c>
      <c r="H25">
        <f t="shared" si="6"/>
        <v>67</v>
      </c>
      <c r="I25">
        <f t="shared" si="7"/>
        <v>0</v>
      </c>
      <c r="J25">
        <f t="shared" si="8"/>
        <v>0</v>
      </c>
      <c r="K25">
        <f t="shared" si="9"/>
        <v>0</v>
      </c>
      <c r="L25">
        <f t="shared" si="10"/>
        <v>0</v>
      </c>
      <c r="M25">
        <f t="shared" si="11"/>
        <v>67</v>
      </c>
      <c r="N25">
        <f t="shared" si="12"/>
        <v>48</v>
      </c>
      <c r="O25">
        <f t="shared" si="13"/>
        <v>55</v>
      </c>
      <c r="P25">
        <f t="shared" si="14"/>
        <v>67</v>
      </c>
    </row>
    <row r="26" spans="1:16">
      <c r="A26">
        <v>1.8134615384615384E-4</v>
      </c>
      <c r="B26">
        <v>1.1410050965697582E-2</v>
      </c>
      <c r="C26">
        <v>-2.9500502849480359E-2</v>
      </c>
      <c r="D26">
        <v>-2.6881720430107503E-2</v>
      </c>
      <c r="E26">
        <f t="shared" si="3"/>
        <v>75</v>
      </c>
      <c r="F26">
        <f t="shared" si="4"/>
        <v>26</v>
      </c>
      <c r="G26">
        <f t="shared" si="5"/>
        <v>58</v>
      </c>
      <c r="H26">
        <f t="shared" si="6"/>
        <v>62</v>
      </c>
      <c r="I26">
        <f t="shared" si="7"/>
        <v>0</v>
      </c>
      <c r="J26">
        <f t="shared" si="8"/>
        <v>0</v>
      </c>
      <c r="K26">
        <f t="shared" si="9"/>
        <v>0</v>
      </c>
      <c r="L26">
        <f t="shared" si="10"/>
        <v>0</v>
      </c>
      <c r="M26">
        <f t="shared" si="11"/>
        <v>75</v>
      </c>
      <c r="N26">
        <f t="shared" si="12"/>
        <v>26</v>
      </c>
      <c r="O26">
        <f t="shared" si="13"/>
        <v>58</v>
      </c>
      <c r="P26">
        <f t="shared" si="14"/>
        <v>62</v>
      </c>
    </row>
    <row r="27" spans="1:16">
      <c r="A27">
        <v>1.673076923076923E-4</v>
      </c>
      <c r="B27">
        <v>-1.5557991041646901E-2</v>
      </c>
      <c r="C27">
        <v>-3.4542314335062052E-4</v>
      </c>
      <c r="D27">
        <v>-3.3651431441486745E-2</v>
      </c>
      <c r="E27">
        <f t="shared" si="3"/>
        <v>78</v>
      </c>
      <c r="F27">
        <f t="shared" si="4"/>
        <v>56</v>
      </c>
      <c r="G27">
        <f t="shared" si="5"/>
        <v>38</v>
      </c>
      <c r="H27">
        <f t="shared" si="6"/>
        <v>66</v>
      </c>
      <c r="I27">
        <f t="shared" si="7"/>
        <v>0</v>
      </c>
      <c r="J27">
        <f t="shared" si="8"/>
        <v>0</v>
      </c>
      <c r="K27">
        <f t="shared" si="9"/>
        <v>0</v>
      </c>
      <c r="L27">
        <f t="shared" si="10"/>
        <v>0</v>
      </c>
      <c r="M27">
        <f t="shared" si="11"/>
        <v>78</v>
      </c>
      <c r="N27">
        <f t="shared" si="12"/>
        <v>56</v>
      </c>
      <c r="O27">
        <f t="shared" si="13"/>
        <v>38</v>
      </c>
      <c r="P27">
        <f t="shared" si="14"/>
        <v>66</v>
      </c>
    </row>
    <row r="28" spans="1:16">
      <c r="A28">
        <v>1.6884615384615384E-4</v>
      </c>
      <c r="B28">
        <v>-1.8151455746751033E-3</v>
      </c>
      <c r="C28">
        <v>1.1057360055286791E-2</v>
      </c>
      <c r="D28">
        <v>1.7151767151767139E-2</v>
      </c>
      <c r="E28">
        <f t="shared" si="3"/>
        <v>77</v>
      </c>
      <c r="F28">
        <f t="shared" si="4"/>
        <v>43</v>
      </c>
      <c r="G28">
        <f t="shared" si="5"/>
        <v>28</v>
      </c>
      <c r="H28">
        <f t="shared" si="6"/>
        <v>14</v>
      </c>
      <c r="I28">
        <f t="shared" si="7"/>
        <v>0</v>
      </c>
      <c r="J28">
        <f t="shared" si="8"/>
        <v>0</v>
      </c>
      <c r="K28">
        <f t="shared" si="9"/>
        <v>0</v>
      </c>
      <c r="L28">
        <f t="shared" si="10"/>
        <v>0</v>
      </c>
      <c r="M28">
        <f t="shared" si="11"/>
        <v>77</v>
      </c>
      <c r="N28">
        <f t="shared" si="12"/>
        <v>43</v>
      </c>
      <c r="O28">
        <f t="shared" si="13"/>
        <v>28</v>
      </c>
      <c r="P28">
        <f t="shared" si="14"/>
        <v>14</v>
      </c>
    </row>
    <row r="29" spans="1:16">
      <c r="A29">
        <v>1.7384615384615382E-4</v>
      </c>
      <c r="B29">
        <v>-1.6935796721947449E-2</v>
      </c>
      <c r="C29">
        <v>-2.2898154477101862E-2</v>
      </c>
      <c r="D29">
        <v>4.1389882473173323E-2</v>
      </c>
      <c r="E29">
        <f t="shared" si="3"/>
        <v>76</v>
      </c>
      <c r="F29">
        <f t="shared" si="4"/>
        <v>58</v>
      </c>
      <c r="G29">
        <f t="shared" si="5"/>
        <v>54</v>
      </c>
      <c r="H29">
        <f t="shared" si="6"/>
        <v>6</v>
      </c>
      <c r="I29">
        <f t="shared" si="7"/>
        <v>0</v>
      </c>
      <c r="J29">
        <f t="shared" si="8"/>
        <v>0</v>
      </c>
      <c r="K29">
        <f t="shared" si="9"/>
        <v>0</v>
      </c>
      <c r="L29">
        <f t="shared" si="10"/>
        <v>0</v>
      </c>
      <c r="M29">
        <f t="shared" si="11"/>
        <v>76</v>
      </c>
      <c r="N29">
        <f t="shared" si="12"/>
        <v>58</v>
      </c>
      <c r="O29">
        <f t="shared" si="13"/>
        <v>54</v>
      </c>
      <c r="P29">
        <f t="shared" si="14"/>
        <v>6</v>
      </c>
    </row>
    <row r="30" spans="1:16">
      <c r="A30">
        <v>1.8307692307692307E-4</v>
      </c>
      <c r="B30">
        <v>2.9682702149437024E-2</v>
      </c>
      <c r="C30">
        <v>3.6726128016788984E-2</v>
      </c>
      <c r="D30">
        <v>1.4720314033365156E-3</v>
      </c>
      <c r="E30">
        <f t="shared" si="3"/>
        <v>74</v>
      </c>
      <c r="F30">
        <f t="shared" si="4"/>
        <v>5</v>
      </c>
      <c r="G30">
        <f t="shared" si="5"/>
        <v>7</v>
      </c>
      <c r="H30">
        <f t="shared" si="6"/>
        <v>33</v>
      </c>
      <c r="I30">
        <f t="shared" si="7"/>
        <v>0</v>
      </c>
      <c r="J30">
        <f t="shared" si="8"/>
        <v>0</v>
      </c>
      <c r="K30">
        <f t="shared" si="9"/>
        <v>0</v>
      </c>
      <c r="L30">
        <f t="shared" si="10"/>
        <v>0</v>
      </c>
      <c r="M30">
        <f t="shared" si="11"/>
        <v>74</v>
      </c>
      <c r="N30">
        <f t="shared" si="12"/>
        <v>5</v>
      </c>
      <c r="O30">
        <f t="shared" si="13"/>
        <v>7</v>
      </c>
      <c r="P30">
        <f t="shared" si="14"/>
        <v>33</v>
      </c>
    </row>
    <row r="31" spans="1:16">
      <c r="A31">
        <v>1.8634615384615383E-4</v>
      </c>
      <c r="B31">
        <v>1.4371601715011062E-2</v>
      </c>
      <c r="C31">
        <v>4.4197031039136192E-2</v>
      </c>
      <c r="D31">
        <v>-1.4698677119059367E-3</v>
      </c>
      <c r="E31">
        <f t="shared" si="3"/>
        <v>72</v>
      </c>
      <c r="F31">
        <f t="shared" si="4"/>
        <v>19</v>
      </c>
      <c r="G31">
        <f t="shared" si="5"/>
        <v>6</v>
      </c>
      <c r="H31">
        <f t="shared" si="6"/>
        <v>40</v>
      </c>
      <c r="I31">
        <f t="shared" si="7"/>
        <v>0</v>
      </c>
      <c r="J31">
        <f t="shared" si="8"/>
        <v>0</v>
      </c>
      <c r="K31">
        <f t="shared" si="9"/>
        <v>0</v>
      </c>
      <c r="L31">
        <f t="shared" si="10"/>
        <v>0</v>
      </c>
      <c r="M31">
        <f t="shared" si="11"/>
        <v>72</v>
      </c>
      <c r="N31">
        <f t="shared" si="12"/>
        <v>19</v>
      </c>
      <c r="O31">
        <f t="shared" si="13"/>
        <v>6</v>
      </c>
      <c r="P31">
        <f t="shared" si="14"/>
        <v>40</v>
      </c>
    </row>
    <row r="32" spans="1:16">
      <c r="A32">
        <v>2.0326923076923077E-4</v>
      </c>
      <c r="B32">
        <v>2.661219863515063E-2</v>
      </c>
      <c r="C32">
        <v>5.4927302100161501E-2</v>
      </c>
      <c r="D32">
        <v>9.8135426889101041E-4</v>
      </c>
      <c r="E32">
        <f t="shared" si="3"/>
        <v>58</v>
      </c>
      <c r="F32">
        <f t="shared" si="4"/>
        <v>7</v>
      </c>
      <c r="G32">
        <f t="shared" si="5"/>
        <v>4</v>
      </c>
      <c r="H32">
        <f t="shared" si="6"/>
        <v>34</v>
      </c>
      <c r="I32">
        <f t="shared" si="7"/>
        <v>0</v>
      </c>
      <c r="J32">
        <f t="shared" si="8"/>
        <v>0</v>
      </c>
      <c r="K32">
        <f t="shared" si="9"/>
        <v>0</v>
      </c>
      <c r="L32">
        <f t="shared" si="10"/>
        <v>0</v>
      </c>
      <c r="M32">
        <f t="shared" si="11"/>
        <v>58</v>
      </c>
      <c r="N32">
        <f t="shared" si="12"/>
        <v>7</v>
      </c>
      <c r="O32">
        <f t="shared" si="13"/>
        <v>4</v>
      </c>
      <c r="P32">
        <f t="shared" si="14"/>
        <v>34</v>
      </c>
    </row>
    <row r="33" spans="1:16">
      <c r="A33">
        <v>2.1769230769230766E-4</v>
      </c>
      <c r="B33">
        <v>-3.1166620664274669E-3</v>
      </c>
      <c r="C33">
        <v>7.6569678407349961E-3</v>
      </c>
      <c r="D33">
        <v>-9.3137254901960453E-3</v>
      </c>
      <c r="E33">
        <f t="shared" si="3"/>
        <v>44</v>
      </c>
      <c r="F33">
        <f t="shared" si="4"/>
        <v>45</v>
      </c>
      <c r="G33">
        <f t="shared" si="5"/>
        <v>32</v>
      </c>
      <c r="H33">
        <f t="shared" si="6"/>
        <v>54</v>
      </c>
      <c r="I33">
        <f t="shared" si="7"/>
        <v>0</v>
      </c>
      <c r="J33">
        <f t="shared" si="8"/>
        <v>0</v>
      </c>
      <c r="K33">
        <f t="shared" si="9"/>
        <v>0</v>
      </c>
      <c r="L33">
        <f t="shared" si="10"/>
        <v>0</v>
      </c>
      <c r="M33">
        <f t="shared" si="11"/>
        <v>44</v>
      </c>
      <c r="N33">
        <f t="shared" si="12"/>
        <v>45</v>
      </c>
      <c r="O33">
        <f t="shared" si="13"/>
        <v>32</v>
      </c>
      <c r="P33">
        <f t="shared" si="14"/>
        <v>54</v>
      </c>
    </row>
    <row r="34" spans="1:16">
      <c r="A34">
        <v>2.2692307692307693E-4</v>
      </c>
      <c r="B34">
        <v>1.4316862980353395E-2</v>
      </c>
      <c r="C34">
        <v>-4.5592705167173397E-3</v>
      </c>
      <c r="D34">
        <v>-9.896091044037103E-4</v>
      </c>
      <c r="E34">
        <f t="shared" si="3"/>
        <v>30</v>
      </c>
      <c r="F34">
        <f t="shared" si="4"/>
        <v>20</v>
      </c>
      <c r="G34">
        <f t="shared" si="5"/>
        <v>41</v>
      </c>
      <c r="H34">
        <f t="shared" si="6"/>
        <v>37</v>
      </c>
      <c r="I34">
        <f t="shared" si="7"/>
        <v>0</v>
      </c>
      <c r="J34">
        <f t="shared" si="8"/>
        <v>0</v>
      </c>
      <c r="K34">
        <f t="shared" si="9"/>
        <v>0</v>
      </c>
      <c r="L34">
        <f t="shared" si="10"/>
        <v>0</v>
      </c>
      <c r="M34">
        <f t="shared" si="11"/>
        <v>30</v>
      </c>
      <c r="N34">
        <f t="shared" si="12"/>
        <v>20</v>
      </c>
      <c r="O34">
        <f t="shared" si="13"/>
        <v>41</v>
      </c>
      <c r="P34">
        <f t="shared" si="14"/>
        <v>37</v>
      </c>
    </row>
    <row r="35" spans="1:16">
      <c r="A35">
        <v>2.2173076923076923E-4</v>
      </c>
      <c r="B35">
        <v>1.0236345852005169E-2</v>
      </c>
      <c r="C35">
        <v>-1.3740458015267132E-2</v>
      </c>
      <c r="D35">
        <v>6.4388311045071589E-3</v>
      </c>
      <c r="E35">
        <f t="shared" si="3"/>
        <v>36</v>
      </c>
      <c r="F35">
        <f t="shared" si="4"/>
        <v>28</v>
      </c>
      <c r="G35">
        <f t="shared" si="5"/>
        <v>48</v>
      </c>
      <c r="H35">
        <f t="shared" si="6"/>
        <v>26</v>
      </c>
      <c r="I35">
        <f t="shared" si="7"/>
        <v>0</v>
      </c>
      <c r="J35">
        <f t="shared" si="8"/>
        <v>0</v>
      </c>
      <c r="K35">
        <f t="shared" si="9"/>
        <v>0</v>
      </c>
      <c r="L35">
        <f t="shared" si="10"/>
        <v>0</v>
      </c>
      <c r="M35">
        <f t="shared" si="11"/>
        <v>36</v>
      </c>
      <c r="N35">
        <f t="shared" si="12"/>
        <v>28</v>
      </c>
      <c r="O35">
        <f t="shared" si="13"/>
        <v>48</v>
      </c>
      <c r="P35">
        <f t="shared" si="14"/>
        <v>26</v>
      </c>
    </row>
    <row r="36" spans="1:16">
      <c r="A36">
        <v>2.3884615384615386E-4</v>
      </c>
      <c r="B36">
        <v>1.6797640224268662E-2</v>
      </c>
      <c r="C36">
        <v>7.7399380804954454E-3</v>
      </c>
      <c r="D36">
        <v>-1.9685039370078705E-3</v>
      </c>
      <c r="E36">
        <f t="shared" si="3"/>
        <v>16</v>
      </c>
      <c r="F36">
        <f t="shared" si="4"/>
        <v>15</v>
      </c>
      <c r="G36">
        <f t="shared" si="5"/>
        <v>31</v>
      </c>
      <c r="H36">
        <f t="shared" si="6"/>
        <v>41</v>
      </c>
      <c r="I36">
        <f t="shared" si="7"/>
        <v>0</v>
      </c>
      <c r="J36">
        <f t="shared" si="8"/>
        <v>0</v>
      </c>
      <c r="K36">
        <f t="shared" si="9"/>
        <v>0</v>
      </c>
      <c r="L36">
        <f t="shared" si="10"/>
        <v>0</v>
      </c>
      <c r="M36">
        <f t="shared" si="11"/>
        <v>16</v>
      </c>
      <c r="N36">
        <f t="shared" si="12"/>
        <v>15</v>
      </c>
      <c r="O36">
        <f t="shared" si="13"/>
        <v>31</v>
      </c>
      <c r="P36">
        <f t="shared" si="14"/>
        <v>41</v>
      </c>
    </row>
    <row r="37" spans="1:16">
      <c r="A37">
        <v>2.2711538461538464E-4</v>
      </c>
      <c r="B37">
        <v>-1.6387271076466758E-3</v>
      </c>
      <c r="C37">
        <v>-9.2165898617511122E-3</v>
      </c>
      <c r="D37">
        <v>-2.9585798816568198E-3</v>
      </c>
      <c r="E37">
        <f t="shared" si="3"/>
        <v>29</v>
      </c>
      <c r="F37">
        <f t="shared" si="4"/>
        <v>42</v>
      </c>
      <c r="G37">
        <f t="shared" si="5"/>
        <v>44</v>
      </c>
      <c r="H37">
        <f t="shared" si="6"/>
        <v>44</v>
      </c>
      <c r="I37">
        <f t="shared" si="7"/>
        <v>0</v>
      </c>
      <c r="J37">
        <f t="shared" si="8"/>
        <v>0</v>
      </c>
      <c r="K37">
        <f t="shared" si="9"/>
        <v>0</v>
      </c>
      <c r="L37">
        <f t="shared" si="10"/>
        <v>0.5</v>
      </c>
      <c r="M37">
        <f t="shared" si="11"/>
        <v>29</v>
      </c>
      <c r="N37">
        <f t="shared" si="12"/>
        <v>42</v>
      </c>
      <c r="O37">
        <f t="shared" si="13"/>
        <v>44</v>
      </c>
      <c r="P37">
        <f t="shared" si="14"/>
        <v>44.5</v>
      </c>
    </row>
    <row r="38" spans="1:16">
      <c r="A38">
        <v>2.2403846153846155E-4</v>
      </c>
      <c r="B38">
        <v>-3.1719273340283793E-3</v>
      </c>
      <c r="C38">
        <v>-1.5503875968991832E-3</v>
      </c>
      <c r="D38">
        <v>-8.9020771513352859E-3</v>
      </c>
      <c r="E38">
        <f t="shared" si="3"/>
        <v>32</v>
      </c>
      <c r="F38">
        <f t="shared" si="4"/>
        <v>46</v>
      </c>
      <c r="G38">
        <f t="shared" si="5"/>
        <v>39</v>
      </c>
      <c r="H38">
        <f t="shared" si="6"/>
        <v>53</v>
      </c>
      <c r="I38">
        <f t="shared" si="7"/>
        <v>0</v>
      </c>
      <c r="J38">
        <f t="shared" si="8"/>
        <v>0</v>
      </c>
      <c r="K38">
        <f t="shared" si="9"/>
        <v>0</v>
      </c>
      <c r="L38">
        <f t="shared" si="10"/>
        <v>0</v>
      </c>
      <c r="M38">
        <f t="shared" si="11"/>
        <v>32</v>
      </c>
      <c r="N38">
        <f t="shared" si="12"/>
        <v>46</v>
      </c>
      <c r="O38">
        <f t="shared" si="13"/>
        <v>39</v>
      </c>
      <c r="P38">
        <f t="shared" si="14"/>
        <v>53</v>
      </c>
    </row>
    <row r="39" spans="1:16">
      <c r="A39">
        <v>2.1673076923076924E-4</v>
      </c>
      <c r="B39">
        <v>3.0729862038273215E-2</v>
      </c>
      <c r="C39">
        <v>7.2981366459627273E-2</v>
      </c>
      <c r="D39">
        <v>4.4910179640718084E-3</v>
      </c>
      <c r="E39">
        <f t="shared" si="3"/>
        <v>45</v>
      </c>
      <c r="F39">
        <f t="shared" si="4"/>
        <v>4</v>
      </c>
      <c r="G39">
        <f t="shared" si="5"/>
        <v>2</v>
      </c>
      <c r="H39">
        <f t="shared" si="6"/>
        <v>29</v>
      </c>
      <c r="I39">
        <f t="shared" si="7"/>
        <v>0.5</v>
      </c>
      <c r="J39">
        <f t="shared" si="8"/>
        <v>0</v>
      </c>
      <c r="K39">
        <f t="shared" si="9"/>
        <v>0</v>
      </c>
      <c r="L39">
        <f t="shared" si="10"/>
        <v>0</v>
      </c>
      <c r="M39">
        <f t="shared" si="11"/>
        <v>45.5</v>
      </c>
      <c r="N39">
        <f t="shared" si="12"/>
        <v>4</v>
      </c>
      <c r="O39">
        <f t="shared" si="13"/>
        <v>2</v>
      </c>
      <c r="P39">
        <f t="shared" si="14"/>
        <v>29</v>
      </c>
    </row>
    <row r="40" spans="1:16">
      <c r="A40">
        <v>2.3076923076923076E-4</v>
      </c>
      <c r="B40">
        <v>4.1989594352453974E-3</v>
      </c>
      <c r="C40">
        <v>2.7496382054992718E-2</v>
      </c>
      <c r="D40">
        <v>-9.9354197714851544E-4</v>
      </c>
      <c r="E40">
        <f t="shared" si="3"/>
        <v>28</v>
      </c>
      <c r="F40">
        <f t="shared" si="4"/>
        <v>37</v>
      </c>
      <c r="G40">
        <f t="shared" si="5"/>
        <v>12</v>
      </c>
      <c r="H40">
        <f t="shared" si="6"/>
        <v>38</v>
      </c>
      <c r="I40">
        <f t="shared" si="7"/>
        <v>0</v>
      </c>
      <c r="J40">
        <f t="shared" si="8"/>
        <v>0</v>
      </c>
      <c r="K40">
        <f t="shared" si="9"/>
        <v>0</v>
      </c>
      <c r="L40">
        <f t="shared" si="10"/>
        <v>0</v>
      </c>
      <c r="M40">
        <f t="shared" si="11"/>
        <v>28</v>
      </c>
      <c r="N40">
        <f t="shared" si="12"/>
        <v>37</v>
      </c>
      <c r="O40">
        <f t="shared" si="13"/>
        <v>12</v>
      </c>
      <c r="P40">
        <f t="shared" si="14"/>
        <v>38</v>
      </c>
    </row>
    <row r="41" spans="1:16">
      <c r="A41">
        <v>2.3423076923076924E-4</v>
      </c>
      <c r="B41">
        <v>-2.0917758596596725E-2</v>
      </c>
      <c r="C41">
        <v>-5.070422535211272E-2</v>
      </c>
      <c r="D41">
        <v>9.4480358030830658E-3</v>
      </c>
      <c r="E41">
        <f t="shared" si="3"/>
        <v>25</v>
      </c>
      <c r="F41">
        <f t="shared" si="4"/>
        <v>63</v>
      </c>
      <c r="G41">
        <f t="shared" si="5"/>
        <v>74</v>
      </c>
      <c r="H41">
        <f t="shared" si="6"/>
        <v>20</v>
      </c>
      <c r="I41">
        <f t="shared" si="7"/>
        <v>0</v>
      </c>
      <c r="J41">
        <f t="shared" si="8"/>
        <v>0</v>
      </c>
      <c r="K41">
        <f t="shared" si="9"/>
        <v>0</v>
      </c>
      <c r="L41">
        <f t="shared" si="10"/>
        <v>0</v>
      </c>
      <c r="M41">
        <f t="shared" si="11"/>
        <v>25</v>
      </c>
      <c r="N41">
        <f t="shared" si="12"/>
        <v>63</v>
      </c>
      <c r="O41">
        <f t="shared" si="13"/>
        <v>74</v>
      </c>
      <c r="P41">
        <f t="shared" si="14"/>
        <v>20</v>
      </c>
    </row>
    <row r="42" spans="1:16">
      <c r="A42">
        <v>2.3788461538461539E-4</v>
      </c>
      <c r="B42">
        <v>9.7052203985288354E-3</v>
      </c>
      <c r="C42">
        <v>5.9347181008901906E-3</v>
      </c>
      <c r="D42">
        <v>-1.9704433497537144E-3</v>
      </c>
      <c r="E42">
        <f t="shared" si="3"/>
        <v>19</v>
      </c>
      <c r="F42">
        <f t="shared" si="4"/>
        <v>30</v>
      </c>
      <c r="G42">
        <f t="shared" si="5"/>
        <v>33</v>
      </c>
      <c r="H42">
        <f t="shared" si="6"/>
        <v>42</v>
      </c>
      <c r="I42">
        <f t="shared" si="7"/>
        <v>0</v>
      </c>
      <c r="J42">
        <f t="shared" si="8"/>
        <v>0</v>
      </c>
      <c r="K42">
        <f t="shared" si="9"/>
        <v>0</v>
      </c>
      <c r="L42">
        <f t="shared" si="10"/>
        <v>0</v>
      </c>
      <c r="M42">
        <f t="shared" si="11"/>
        <v>19</v>
      </c>
      <c r="N42">
        <f t="shared" si="12"/>
        <v>30</v>
      </c>
      <c r="O42">
        <f t="shared" si="13"/>
        <v>33</v>
      </c>
      <c r="P42">
        <f t="shared" si="14"/>
        <v>42</v>
      </c>
    </row>
    <row r="43" spans="1:16">
      <c r="A43">
        <v>2.346153846153846E-4</v>
      </c>
      <c r="B43">
        <v>1.7038349878763404E-2</v>
      </c>
      <c r="C43">
        <v>2.0648967551622377E-2</v>
      </c>
      <c r="D43">
        <v>3.4057255676209319E-2</v>
      </c>
      <c r="E43">
        <f t="shared" si="3"/>
        <v>21</v>
      </c>
      <c r="F43">
        <f t="shared" si="4"/>
        <v>14</v>
      </c>
      <c r="G43">
        <f t="shared" si="5"/>
        <v>18</v>
      </c>
      <c r="H43">
        <f t="shared" si="6"/>
        <v>7</v>
      </c>
      <c r="I43">
        <f t="shared" si="7"/>
        <v>1</v>
      </c>
      <c r="J43">
        <f t="shared" si="8"/>
        <v>0</v>
      </c>
      <c r="K43">
        <f t="shared" si="9"/>
        <v>0</v>
      </c>
      <c r="L43">
        <f t="shared" si="10"/>
        <v>0</v>
      </c>
      <c r="M43">
        <f t="shared" si="11"/>
        <v>22</v>
      </c>
      <c r="N43">
        <f t="shared" si="12"/>
        <v>14</v>
      </c>
      <c r="O43">
        <f t="shared" si="13"/>
        <v>18</v>
      </c>
      <c r="P43">
        <f t="shared" si="14"/>
        <v>7</v>
      </c>
    </row>
    <row r="44" spans="1:16">
      <c r="A44">
        <v>2.4846153846153849E-4</v>
      </c>
      <c r="B44">
        <v>1.2048836811495045E-2</v>
      </c>
      <c r="C44">
        <v>9.1040462427745661E-2</v>
      </c>
      <c r="D44">
        <v>8.591885441527447E-3</v>
      </c>
      <c r="E44">
        <f t="shared" si="3"/>
        <v>10</v>
      </c>
      <c r="F44">
        <f t="shared" si="4"/>
        <v>24</v>
      </c>
      <c r="G44">
        <f t="shared" si="5"/>
        <v>1</v>
      </c>
      <c r="H44">
        <f t="shared" si="6"/>
        <v>21</v>
      </c>
      <c r="I44">
        <f t="shared" si="7"/>
        <v>0</v>
      </c>
      <c r="J44">
        <f t="shared" si="8"/>
        <v>0</v>
      </c>
      <c r="K44">
        <f t="shared" si="9"/>
        <v>0</v>
      </c>
      <c r="L44">
        <f t="shared" si="10"/>
        <v>0</v>
      </c>
      <c r="M44">
        <f t="shared" si="11"/>
        <v>10</v>
      </c>
      <c r="N44">
        <f t="shared" si="12"/>
        <v>24</v>
      </c>
      <c r="O44">
        <f t="shared" si="13"/>
        <v>1</v>
      </c>
      <c r="P44">
        <f t="shared" si="14"/>
        <v>21</v>
      </c>
    </row>
    <row r="45" spans="1:16">
      <c r="A45">
        <v>2.523076923076923E-4</v>
      </c>
      <c r="B45">
        <v>2.8490540126554276E-2</v>
      </c>
      <c r="C45">
        <v>2.9139072847682135E-2</v>
      </c>
      <c r="D45">
        <v>2.8395646000946462E-2</v>
      </c>
      <c r="E45">
        <f t="shared" si="3"/>
        <v>6</v>
      </c>
      <c r="F45">
        <f t="shared" si="4"/>
        <v>6</v>
      </c>
      <c r="G45">
        <f t="shared" si="5"/>
        <v>11</v>
      </c>
      <c r="H45">
        <f t="shared" si="6"/>
        <v>8</v>
      </c>
      <c r="I45">
        <f t="shared" si="7"/>
        <v>0</v>
      </c>
      <c r="J45">
        <f t="shared" si="8"/>
        <v>0</v>
      </c>
      <c r="K45">
        <f t="shared" si="9"/>
        <v>0</v>
      </c>
      <c r="L45">
        <f t="shared" si="10"/>
        <v>0</v>
      </c>
      <c r="M45">
        <f t="shared" si="11"/>
        <v>6</v>
      </c>
      <c r="N45">
        <f t="shared" si="12"/>
        <v>6</v>
      </c>
      <c r="O45">
        <f t="shared" si="13"/>
        <v>11</v>
      </c>
      <c r="P45">
        <f t="shared" si="14"/>
        <v>8</v>
      </c>
    </row>
    <row r="46" spans="1:16">
      <c r="A46">
        <v>2.5346153846153845E-4</v>
      </c>
      <c r="B46">
        <v>-3.2528759244042749E-2</v>
      </c>
      <c r="C46">
        <v>-3.3462033462033469E-2</v>
      </c>
      <c r="D46">
        <v>-1.3805798435342798E-2</v>
      </c>
      <c r="E46">
        <f t="shared" si="3"/>
        <v>5</v>
      </c>
      <c r="F46">
        <f t="shared" si="4"/>
        <v>70</v>
      </c>
      <c r="G46">
        <f t="shared" si="5"/>
        <v>63</v>
      </c>
      <c r="H46">
        <f t="shared" si="6"/>
        <v>57</v>
      </c>
      <c r="I46">
        <f t="shared" si="7"/>
        <v>0</v>
      </c>
      <c r="J46">
        <f t="shared" si="8"/>
        <v>0</v>
      </c>
      <c r="K46">
        <f t="shared" si="9"/>
        <v>0</v>
      </c>
      <c r="L46">
        <f t="shared" si="10"/>
        <v>0</v>
      </c>
      <c r="M46">
        <f t="shared" si="11"/>
        <v>5</v>
      </c>
      <c r="N46">
        <f t="shared" si="12"/>
        <v>70</v>
      </c>
      <c r="O46">
        <f t="shared" si="13"/>
        <v>63</v>
      </c>
      <c r="P46">
        <f t="shared" si="14"/>
        <v>57</v>
      </c>
    </row>
    <row r="47" spans="1:16">
      <c r="A47">
        <v>2.4346153846153845E-4</v>
      </c>
      <c r="B47">
        <v>1.4502139224783273E-2</v>
      </c>
      <c r="C47">
        <v>7.9893475366179523E-3</v>
      </c>
      <c r="D47">
        <v>-5.1329911339244028E-3</v>
      </c>
      <c r="E47">
        <f t="shared" si="3"/>
        <v>14</v>
      </c>
      <c r="F47">
        <f t="shared" si="4"/>
        <v>18</v>
      </c>
      <c r="G47">
        <f t="shared" si="5"/>
        <v>29</v>
      </c>
      <c r="H47">
        <f t="shared" si="6"/>
        <v>48</v>
      </c>
      <c r="I47">
        <f t="shared" si="7"/>
        <v>0</v>
      </c>
      <c r="J47">
        <f t="shared" si="8"/>
        <v>0</v>
      </c>
      <c r="K47">
        <f t="shared" si="9"/>
        <v>0</v>
      </c>
      <c r="L47">
        <f t="shared" si="10"/>
        <v>0</v>
      </c>
      <c r="M47">
        <f t="shared" si="11"/>
        <v>14</v>
      </c>
      <c r="N47">
        <f t="shared" si="12"/>
        <v>18</v>
      </c>
      <c r="O47">
        <f t="shared" si="13"/>
        <v>29</v>
      </c>
      <c r="P47">
        <f t="shared" si="14"/>
        <v>48</v>
      </c>
    </row>
    <row r="48" spans="1:16">
      <c r="A48">
        <v>2.4403846153846153E-4</v>
      </c>
      <c r="B48">
        <v>-4.1942674159419879E-2</v>
      </c>
      <c r="C48">
        <v>-5.0198150594451763E-2</v>
      </c>
      <c r="D48">
        <v>-1.4071294559099279E-3</v>
      </c>
      <c r="E48">
        <f t="shared" si="3"/>
        <v>13</v>
      </c>
      <c r="F48">
        <f t="shared" si="4"/>
        <v>74</v>
      </c>
      <c r="G48">
        <f t="shared" si="5"/>
        <v>72</v>
      </c>
      <c r="H48">
        <f t="shared" si="6"/>
        <v>39</v>
      </c>
      <c r="I48">
        <f t="shared" si="7"/>
        <v>0</v>
      </c>
      <c r="J48">
        <f t="shared" si="8"/>
        <v>0</v>
      </c>
      <c r="K48">
        <f t="shared" si="9"/>
        <v>0</v>
      </c>
      <c r="L48">
        <f t="shared" si="10"/>
        <v>0</v>
      </c>
      <c r="M48">
        <f t="shared" si="11"/>
        <v>13</v>
      </c>
      <c r="N48">
        <f t="shared" si="12"/>
        <v>74</v>
      </c>
      <c r="O48">
        <f t="shared" si="13"/>
        <v>72</v>
      </c>
      <c r="P48">
        <f t="shared" si="14"/>
        <v>39</v>
      </c>
    </row>
    <row r="49" spans="1:16">
      <c r="A49">
        <v>2.3250000000000001E-4</v>
      </c>
      <c r="B49">
        <v>-9.297549999453858E-2</v>
      </c>
      <c r="C49">
        <v>-0.10570236439499303</v>
      </c>
      <c r="D49">
        <v>-5.8713010803194021E-2</v>
      </c>
      <c r="E49">
        <f t="shared" si="3"/>
        <v>27</v>
      </c>
      <c r="F49">
        <f t="shared" si="4"/>
        <v>78</v>
      </c>
      <c r="G49">
        <f t="shared" si="5"/>
        <v>78</v>
      </c>
      <c r="H49">
        <f t="shared" si="6"/>
        <v>71</v>
      </c>
      <c r="I49">
        <f t="shared" si="7"/>
        <v>0</v>
      </c>
      <c r="J49">
        <f t="shared" si="8"/>
        <v>0</v>
      </c>
      <c r="K49">
        <f t="shared" si="9"/>
        <v>0</v>
      </c>
      <c r="L49">
        <f t="shared" si="10"/>
        <v>0</v>
      </c>
      <c r="M49">
        <f t="shared" si="11"/>
        <v>27</v>
      </c>
      <c r="N49">
        <f t="shared" si="12"/>
        <v>78</v>
      </c>
      <c r="O49">
        <f t="shared" si="13"/>
        <v>78</v>
      </c>
      <c r="P49">
        <f t="shared" si="14"/>
        <v>71</v>
      </c>
    </row>
    <row r="50" spans="1:16">
      <c r="A50">
        <v>2.326923076923077E-4</v>
      </c>
      <c r="B50">
        <v>3.2502799889208678E-2</v>
      </c>
      <c r="C50">
        <v>1.8662519440124425E-2</v>
      </c>
      <c r="D50">
        <v>-1.5968063872255467E-2</v>
      </c>
      <c r="E50">
        <f t="shared" si="3"/>
        <v>26</v>
      </c>
      <c r="F50">
        <f t="shared" si="4"/>
        <v>3</v>
      </c>
      <c r="G50">
        <f t="shared" si="5"/>
        <v>21</v>
      </c>
      <c r="H50">
        <f t="shared" si="6"/>
        <v>58</v>
      </c>
      <c r="I50">
        <f t="shared" si="7"/>
        <v>0</v>
      </c>
      <c r="J50">
        <f t="shared" si="8"/>
        <v>0</v>
      </c>
      <c r="K50">
        <f t="shared" si="9"/>
        <v>0</v>
      </c>
      <c r="L50">
        <f t="shared" si="10"/>
        <v>0</v>
      </c>
      <c r="M50">
        <f t="shared" si="11"/>
        <v>26</v>
      </c>
      <c r="N50">
        <f t="shared" si="12"/>
        <v>3</v>
      </c>
      <c r="O50">
        <f t="shared" si="13"/>
        <v>21</v>
      </c>
      <c r="P50">
        <f t="shared" si="14"/>
        <v>58</v>
      </c>
    </row>
    <row r="51" spans="1:16">
      <c r="A51">
        <v>2.3865384615384618E-4</v>
      </c>
      <c r="B51">
        <v>6.1116424455900376E-3</v>
      </c>
      <c r="C51">
        <v>2.4427480916030531E-2</v>
      </c>
      <c r="D51">
        <v>-9.4827586206896575E-2</v>
      </c>
      <c r="E51">
        <f t="shared" si="3"/>
        <v>17</v>
      </c>
      <c r="F51">
        <f t="shared" si="4"/>
        <v>32</v>
      </c>
      <c r="G51">
        <f t="shared" si="5"/>
        <v>14</v>
      </c>
      <c r="H51">
        <f t="shared" si="6"/>
        <v>75</v>
      </c>
      <c r="I51">
        <f t="shared" si="7"/>
        <v>0</v>
      </c>
      <c r="J51">
        <f t="shared" si="8"/>
        <v>0</v>
      </c>
      <c r="K51">
        <f t="shared" si="9"/>
        <v>0</v>
      </c>
      <c r="L51">
        <f t="shared" si="10"/>
        <v>0</v>
      </c>
      <c r="M51">
        <f t="shared" si="11"/>
        <v>17</v>
      </c>
      <c r="N51">
        <f t="shared" si="12"/>
        <v>32</v>
      </c>
      <c r="O51">
        <f t="shared" si="13"/>
        <v>14</v>
      </c>
      <c r="P51">
        <f t="shared" si="14"/>
        <v>75</v>
      </c>
    </row>
    <row r="52" spans="1:16">
      <c r="A52">
        <v>2.4923076923076928E-4</v>
      </c>
      <c r="B52">
        <v>-1.1001367925622008E-2</v>
      </c>
      <c r="C52">
        <v>-4.4709388971684305E-3</v>
      </c>
      <c r="D52">
        <v>1.6806722689075571E-2</v>
      </c>
      <c r="E52">
        <f t="shared" si="3"/>
        <v>9</v>
      </c>
      <c r="F52">
        <f t="shared" si="4"/>
        <v>51</v>
      </c>
      <c r="G52">
        <f t="shared" si="5"/>
        <v>40</v>
      </c>
      <c r="H52">
        <f t="shared" si="6"/>
        <v>15</v>
      </c>
      <c r="I52">
        <f t="shared" si="7"/>
        <v>0</v>
      </c>
      <c r="J52">
        <f t="shared" si="8"/>
        <v>0</v>
      </c>
      <c r="K52">
        <f t="shared" si="9"/>
        <v>0</v>
      </c>
      <c r="L52">
        <f t="shared" si="10"/>
        <v>0</v>
      </c>
      <c r="M52">
        <f t="shared" si="11"/>
        <v>9</v>
      </c>
      <c r="N52">
        <f t="shared" si="12"/>
        <v>51</v>
      </c>
      <c r="O52">
        <f t="shared" si="13"/>
        <v>40</v>
      </c>
      <c r="P52">
        <f t="shared" si="14"/>
        <v>15</v>
      </c>
    </row>
    <row r="53" spans="1:16">
      <c r="A53">
        <v>2.5500000000000002E-4</v>
      </c>
      <c r="B53">
        <v>-1.3878306940325658E-2</v>
      </c>
      <c r="C53">
        <v>-2.9940119760479056E-2</v>
      </c>
      <c r="D53">
        <v>-3.0303030303030276E-2</v>
      </c>
      <c r="E53">
        <f t="shared" si="3"/>
        <v>4</v>
      </c>
      <c r="F53">
        <f t="shared" si="4"/>
        <v>53</v>
      </c>
      <c r="G53">
        <f t="shared" si="5"/>
        <v>59</v>
      </c>
      <c r="H53">
        <f t="shared" si="6"/>
        <v>64</v>
      </c>
      <c r="I53">
        <f t="shared" si="7"/>
        <v>0</v>
      </c>
      <c r="J53">
        <f t="shared" si="8"/>
        <v>0</v>
      </c>
      <c r="K53">
        <f t="shared" si="9"/>
        <v>0</v>
      </c>
      <c r="L53">
        <f t="shared" si="10"/>
        <v>0</v>
      </c>
      <c r="M53">
        <f t="shared" si="11"/>
        <v>4</v>
      </c>
      <c r="N53">
        <f t="shared" si="12"/>
        <v>53</v>
      </c>
      <c r="O53">
        <f t="shared" si="13"/>
        <v>59</v>
      </c>
      <c r="P53">
        <f t="shared" si="14"/>
        <v>64</v>
      </c>
    </row>
    <row r="54" spans="1:16">
      <c r="A54">
        <v>2.4249999999999999E-4</v>
      </c>
      <c r="B54">
        <v>1.0578991786422964E-3</v>
      </c>
      <c r="C54">
        <v>1.6975308641975273E-2</v>
      </c>
      <c r="D54">
        <v>-5.3409090909090962E-2</v>
      </c>
      <c r="E54">
        <f t="shared" si="3"/>
        <v>15</v>
      </c>
      <c r="F54">
        <f t="shared" si="4"/>
        <v>38</v>
      </c>
      <c r="G54">
        <f t="shared" si="5"/>
        <v>22</v>
      </c>
      <c r="H54">
        <f t="shared" si="6"/>
        <v>70</v>
      </c>
      <c r="I54">
        <f t="shared" si="7"/>
        <v>0</v>
      </c>
      <c r="J54">
        <f t="shared" si="8"/>
        <v>0</v>
      </c>
      <c r="K54">
        <f t="shared" si="9"/>
        <v>0</v>
      </c>
      <c r="L54">
        <f t="shared" si="10"/>
        <v>0</v>
      </c>
      <c r="M54">
        <f t="shared" si="11"/>
        <v>15</v>
      </c>
      <c r="N54">
        <f t="shared" si="12"/>
        <v>38</v>
      </c>
      <c r="O54">
        <f t="shared" si="13"/>
        <v>22</v>
      </c>
      <c r="P54">
        <f t="shared" si="14"/>
        <v>70</v>
      </c>
    </row>
    <row r="55" spans="1:16">
      <c r="A55">
        <v>2.3807692307692307E-4</v>
      </c>
      <c r="B55">
        <v>1.1482105963095846E-2</v>
      </c>
      <c r="C55">
        <v>-1.9726858877086473E-2</v>
      </c>
      <c r="D55">
        <v>2.1608643457383003E-2</v>
      </c>
      <c r="E55">
        <f t="shared" si="3"/>
        <v>18</v>
      </c>
      <c r="F55">
        <f t="shared" si="4"/>
        <v>25</v>
      </c>
      <c r="G55">
        <f t="shared" si="5"/>
        <v>52</v>
      </c>
      <c r="H55">
        <f t="shared" si="6"/>
        <v>11</v>
      </c>
      <c r="I55">
        <f t="shared" si="7"/>
        <v>0</v>
      </c>
      <c r="J55">
        <f t="shared" si="8"/>
        <v>0</v>
      </c>
      <c r="K55">
        <f t="shared" si="9"/>
        <v>0</v>
      </c>
      <c r="L55">
        <f t="shared" si="10"/>
        <v>0</v>
      </c>
      <c r="M55">
        <f t="shared" si="11"/>
        <v>18</v>
      </c>
      <c r="N55">
        <f t="shared" si="12"/>
        <v>25</v>
      </c>
      <c r="O55">
        <f t="shared" si="13"/>
        <v>52</v>
      </c>
      <c r="P55">
        <f t="shared" si="14"/>
        <v>11</v>
      </c>
    </row>
    <row r="56" spans="1:16">
      <c r="A56">
        <v>2.3442307692307695E-4</v>
      </c>
      <c r="B56">
        <v>5.4587075189294065E-3</v>
      </c>
      <c r="C56">
        <v>-6.1919504643962453E-3</v>
      </c>
      <c r="D56">
        <v>7.0505287896591717E-3</v>
      </c>
      <c r="E56">
        <f t="shared" si="3"/>
        <v>24</v>
      </c>
      <c r="F56">
        <f t="shared" si="4"/>
        <v>34</v>
      </c>
      <c r="G56">
        <f t="shared" si="5"/>
        <v>42</v>
      </c>
      <c r="H56">
        <f t="shared" si="6"/>
        <v>25</v>
      </c>
      <c r="I56">
        <f t="shared" si="7"/>
        <v>0</v>
      </c>
      <c r="J56">
        <f t="shared" si="8"/>
        <v>0</v>
      </c>
      <c r="K56">
        <f t="shared" si="9"/>
        <v>0</v>
      </c>
      <c r="L56">
        <f t="shared" si="10"/>
        <v>0</v>
      </c>
      <c r="M56">
        <f t="shared" si="11"/>
        <v>24</v>
      </c>
      <c r="N56">
        <f t="shared" si="12"/>
        <v>34</v>
      </c>
      <c r="O56">
        <f t="shared" si="13"/>
        <v>42</v>
      </c>
      <c r="P56">
        <f t="shared" si="14"/>
        <v>25</v>
      </c>
    </row>
    <row r="57" spans="1:16">
      <c r="A57">
        <v>2.2384615384615385E-4</v>
      </c>
      <c r="B57">
        <v>-1.9334500875656691E-2</v>
      </c>
      <c r="C57">
        <v>5.9190031152647871E-2</v>
      </c>
      <c r="D57">
        <v>-8.3430571761960337E-2</v>
      </c>
      <c r="E57">
        <f t="shared" si="3"/>
        <v>33</v>
      </c>
      <c r="F57">
        <f t="shared" si="4"/>
        <v>61</v>
      </c>
      <c r="G57">
        <f t="shared" si="5"/>
        <v>3</v>
      </c>
      <c r="H57">
        <f t="shared" si="6"/>
        <v>73</v>
      </c>
      <c r="I57">
        <f t="shared" si="7"/>
        <v>0</v>
      </c>
      <c r="J57">
        <f t="shared" si="8"/>
        <v>0</v>
      </c>
      <c r="K57">
        <f t="shared" si="9"/>
        <v>0</v>
      </c>
      <c r="L57">
        <f t="shared" si="10"/>
        <v>0</v>
      </c>
      <c r="M57">
        <f t="shared" si="11"/>
        <v>33</v>
      </c>
      <c r="N57">
        <f t="shared" si="12"/>
        <v>61</v>
      </c>
      <c r="O57">
        <f t="shared" si="13"/>
        <v>3</v>
      </c>
      <c r="P57">
        <f t="shared" si="14"/>
        <v>73</v>
      </c>
    </row>
    <row r="58" spans="1:16">
      <c r="A58">
        <v>2.2057692307692311E-4</v>
      </c>
      <c r="B58">
        <v>-1.4489130175964982E-2</v>
      </c>
      <c r="C58">
        <v>-3.5294117647058809E-2</v>
      </c>
      <c r="D58">
        <v>-0.15276893698281346</v>
      </c>
      <c r="E58">
        <f t="shared" si="3"/>
        <v>37</v>
      </c>
      <c r="F58">
        <f t="shared" si="4"/>
        <v>54</v>
      </c>
      <c r="G58">
        <f t="shared" si="5"/>
        <v>65</v>
      </c>
      <c r="H58">
        <f t="shared" si="6"/>
        <v>78</v>
      </c>
      <c r="I58">
        <f t="shared" si="7"/>
        <v>0</v>
      </c>
      <c r="J58">
        <f t="shared" si="8"/>
        <v>0</v>
      </c>
      <c r="K58">
        <f t="shared" si="9"/>
        <v>0</v>
      </c>
      <c r="L58">
        <f t="shared" si="10"/>
        <v>0</v>
      </c>
      <c r="M58">
        <f t="shared" si="11"/>
        <v>37</v>
      </c>
      <c r="N58">
        <f t="shared" si="12"/>
        <v>54</v>
      </c>
      <c r="O58">
        <f t="shared" si="13"/>
        <v>65</v>
      </c>
      <c r="P58">
        <f t="shared" si="14"/>
        <v>78</v>
      </c>
    </row>
    <row r="59" spans="1:16">
      <c r="A59">
        <v>2.2019230769230769E-4</v>
      </c>
      <c r="B59">
        <v>-3.4671466711767573E-3</v>
      </c>
      <c r="C59">
        <v>1.67682926829269E-2</v>
      </c>
      <c r="D59">
        <v>2.4793388429751984E-2</v>
      </c>
      <c r="E59">
        <f t="shared" si="3"/>
        <v>38</v>
      </c>
      <c r="F59">
        <f t="shared" si="4"/>
        <v>47</v>
      </c>
      <c r="G59">
        <f t="shared" si="5"/>
        <v>23</v>
      </c>
      <c r="H59">
        <f t="shared" si="6"/>
        <v>9</v>
      </c>
      <c r="I59">
        <f t="shared" si="7"/>
        <v>0.5</v>
      </c>
      <c r="J59">
        <f t="shared" si="8"/>
        <v>0</v>
      </c>
      <c r="K59">
        <f t="shared" si="9"/>
        <v>0</v>
      </c>
      <c r="L59">
        <f t="shared" si="10"/>
        <v>0</v>
      </c>
      <c r="M59">
        <f t="shared" si="11"/>
        <v>38.5</v>
      </c>
      <c r="N59">
        <f t="shared" si="12"/>
        <v>47</v>
      </c>
      <c r="O59">
        <f t="shared" si="13"/>
        <v>23</v>
      </c>
      <c r="P59">
        <f t="shared" si="14"/>
        <v>9</v>
      </c>
    </row>
    <row r="60" spans="1:16">
      <c r="A60">
        <v>2.192307692307692E-4</v>
      </c>
      <c r="B60">
        <v>-1.0098193720450843E-2</v>
      </c>
      <c r="C60">
        <v>-3.1484257871064458E-2</v>
      </c>
      <c r="D60">
        <v>-3.2258064516129004E-2</v>
      </c>
      <c r="E60">
        <f t="shared" si="3"/>
        <v>40</v>
      </c>
      <c r="F60">
        <f t="shared" si="4"/>
        <v>49</v>
      </c>
      <c r="G60">
        <f t="shared" si="5"/>
        <v>60</v>
      </c>
      <c r="H60">
        <f t="shared" si="6"/>
        <v>65</v>
      </c>
      <c r="I60">
        <f t="shared" si="7"/>
        <v>0</v>
      </c>
      <c r="J60">
        <f t="shared" si="8"/>
        <v>0</v>
      </c>
      <c r="K60">
        <f t="shared" si="9"/>
        <v>0</v>
      </c>
      <c r="L60">
        <f t="shared" si="10"/>
        <v>0</v>
      </c>
      <c r="M60">
        <f t="shared" si="11"/>
        <v>40</v>
      </c>
      <c r="N60">
        <f t="shared" si="12"/>
        <v>49</v>
      </c>
      <c r="O60">
        <f t="shared" si="13"/>
        <v>60</v>
      </c>
      <c r="P60">
        <f t="shared" si="14"/>
        <v>65</v>
      </c>
    </row>
    <row r="61" spans="1:16">
      <c r="A61">
        <v>2.1903846153846154E-4</v>
      </c>
      <c r="B61">
        <v>9.9195414967478968E-4</v>
      </c>
      <c r="C61">
        <v>2.1671826625387025E-2</v>
      </c>
      <c r="D61">
        <v>-0.10606060606060608</v>
      </c>
      <c r="E61">
        <f t="shared" si="3"/>
        <v>41</v>
      </c>
      <c r="F61">
        <f t="shared" si="4"/>
        <v>39</v>
      </c>
      <c r="G61">
        <f t="shared" si="5"/>
        <v>16</v>
      </c>
      <c r="H61">
        <f t="shared" si="6"/>
        <v>77</v>
      </c>
      <c r="I61">
        <f t="shared" si="7"/>
        <v>0</v>
      </c>
      <c r="J61">
        <f t="shared" si="8"/>
        <v>0</v>
      </c>
      <c r="K61">
        <f t="shared" si="9"/>
        <v>0</v>
      </c>
      <c r="L61">
        <f t="shared" si="10"/>
        <v>0</v>
      </c>
      <c r="M61">
        <f t="shared" si="11"/>
        <v>41</v>
      </c>
      <c r="N61">
        <f t="shared" si="12"/>
        <v>39</v>
      </c>
      <c r="O61">
        <f t="shared" si="13"/>
        <v>16</v>
      </c>
      <c r="P61">
        <f t="shared" si="14"/>
        <v>77</v>
      </c>
    </row>
    <row r="62" spans="1:16">
      <c r="A62">
        <v>2.1865384615384615E-4</v>
      </c>
      <c r="B62">
        <v>-1.4729990946683258E-2</v>
      </c>
      <c r="C62">
        <v>-3.7878787878787845E-2</v>
      </c>
      <c r="D62">
        <v>0.11694915254237293</v>
      </c>
      <c r="E62">
        <f t="shared" si="3"/>
        <v>42</v>
      </c>
      <c r="F62">
        <f t="shared" si="4"/>
        <v>55</v>
      </c>
      <c r="G62">
        <f t="shared" si="5"/>
        <v>68</v>
      </c>
      <c r="H62">
        <f t="shared" si="6"/>
        <v>2</v>
      </c>
      <c r="I62">
        <f t="shared" si="7"/>
        <v>0.5</v>
      </c>
      <c r="J62">
        <f t="shared" si="8"/>
        <v>0</v>
      </c>
      <c r="K62">
        <f t="shared" si="9"/>
        <v>0</v>
      </c>
      <c r="L62">
        <f t="shared" si="10"/>
        <v>0</v>
      </c>
      <c r="M62">
        <f t="shared" si="11"/>
        <v>42.5</v>
      </c>
      <c r="N62">
        <f t="shared" si="12"/>
        <v>55</v>
      </c>
      <c r="O62">
        <f t="shared" si="13"/>
        <v>68</v>
      </c>
      <c r="P62">
        <f t="shared" si="14"/>
        <v>2</v>
      </c>
    </row>
    <row r="63" spans="1:16">
      <c r="A63">
        <v>2.151923076923077E-4</v>
      </c>
      <c r="B63">
        <v>3.4594084486055499E-2</v>
      </c>
      <c r="C63">
        <v>3.464566929133861E-2</v>
      </c>
      <c r="D63">
        <v>0.13429438543247341</v>
      </c>
      <c r="E63">
        <f t="shared" si="3"/>
        <v>48</v>
      </c>
      <c r="F63">
        <f t="shared" si="4"/>
        <v>2</v>
      </c>
      <c r="G63">
        <f t="shared" si="5"/>
        <v>8</v>
      </c>
      <c r="H63">
        <f t="shared" si="6"/>
        <v>1</v>
      </c>
      <c r="I63">
        <f t="shared" si="7"/>
        <v>0</v>
      </c>
      <c r="J63">
        <f t="shared" si="8"/>
        <v>0</v>
      </c>
      <c r="K63">
        <f t="shared" si="9"/>
        <v>0</v>
      </c>
      <c r="L63">
        <f t="shared" si="10"/>
        <v>0</v>
      </c>
      <c r="M63">
        <f t="shared" si="11"/>
        <v>48</v>
      </c>
      <c r="N63">
        <f t="shared" si="12"/>
        <v>2</v>
      </c>
      <c r="O63">
        <f t="shared" si="13"/>
        <v>8</v>
      </c>
      <c r="P63">
        <f t="shared" si="14"/>
        <v>1</v>
      </c>
    </row>
    <row r="64" spans="1:16">
      <c r="A64">
        <v>2.1192307692307694E-4</v>
      </c>
      <c r="B64">
        <v>2.4795967354776627E-2</v>
      </c>
      <c r="C64">
        <v>1.5220700152207112E-2</v>
      </c>
      <c r="D64">
        <v>6.020066889632103E-2</v>
      </c>
      <c r="E64">
        <f t="shared" si="3"/>
        <v>50</v>
      </c>
      <c r="F64">
        <f t="shared" si="4"/>
        <v>8</v>
      </c>
      <c r="G64">
        <f t="shared" si="5"/>
        <v>24</v>
      </c>
      <c r="H64">
        <f t="shared" si="6"/>
        <v>3</v>
      </c>
      <c r="I64">
        <f t="shared" si="7"/>
        <v>0</v>
      </c>
      <c r="J64">
        <f t="shared" si="8"/>
        <v>0</v>
      </c>
      <c r="K64">
        <f t="shared" si="9"/>
        <v>0</v>
      </c>
      <c r="L64">
        <f t="shared" si="10"/>
        <v>0</v>
      </c>
      <c r="M64">
        <f t="shared" si="11"/>
        <v>50</v>
      </c>
      <c r="N64">
        <f t="shared" si="12"/>
        <v>8</v>
      </c>
      <c r="O64">
        <f t="shared" si="13"/>
        <v>24</v>
      </c>
      <c r="P64">
        <f t="shared" si="14"/>
        <v>3</v>
      </c>
    </row>
    <row r="65" spans="1:16">
      <c r="A65">
        <v>2.2346153846153843E-4</v>
      </c>
      <c r="B65">
        <v>2.3985196636451045E-2</v>
      </c>
      <c r="C65">
        <v>3.2983508245877147E-2</v>
      </c>
      <c r="D65">
        <v>-6.9400630914826511E-2</v>
      </c>
      <c r="E65">
        <f t="shared" si="3"/>
        <v>34</v>
      </c>
      <c r="F65">
        <f t="shared" si="4"/>
        <v>9</v>
      </c>
      <c r="G65">
        <f t="shared" si="5"/>
        <v>10</v>
      </c>
      <c r="H65">
        <f t="shared" si="6"/>
        <v>72</v>
      </c>
      <c r="I65">
        <f t="shared" si="7"/>
        <v>0</v>
      </c>
      <c r="J65">
        <f t="shared" si="8"/>
        <v>0</v>
      </c>
      <c r="K65">
        <f t="shared" si="9"/>
        <v>0</v>
      </c>
      <c r="L65">
        <f t="shared" si="10"/>
        <v>0</v>
      </c>
      <c r="M65">
        <f t="shared" si="11"/>
        <v>34</v>
      </c>
      <c r="N65">
        <f t="shared" si="12"/>
        <v>9</v>
      </c>
      <c r="O65">
        <f t="shared" si="13"/>
        <v>10</v>
      </c>
      <c r="P65">
        <f t="shared" si="14"/>
        <v>72</v>
      </c>
    </row>
    <row r="66" spans="1:16">
      <c r="A66">
        <v>2.2019230769230769E-4</v>
      </c>
      <c r="B66">
        <v>-1.713292311915271E-2</v>
      </c>
      <c r="C66">
        <v>-3.338171262699563E-2</v>
      </c>
      <c r="D66">
        <v>-2.3728813559321993E-2</v>
      </c>
      <c r="E66">
        <f t="shared" si="3"/>
        <v>38</v>
      </c>
      <c r="F66">
        <f t="shared" si="4"/>
        <v>59</v>
      </c>
      <c r="G66">
        <f t="shared" si="5"/>
        <v>62</v>
      </c>
      <c r="H66">
        <f t="shared" si="6"/>
        <v>61</v>
      </c>
      <c r="I66">
        <f t="shared" si="7"/>
        <v>0.5</v>
      </c>
      <c r="J66">
        <f t="shared" si="8"/>
        <v>0</v>
      </c>
      <c r="K66">
        <f t="shared" si="9"/>
        <v>0</v>
      </c>
      <c r="L66">
        <f t="shared" si="10"/>
        <v>0</v>
      </c>
      <c r="M66">
        <f t="shared" si="11"/>
        <v>38.5</v>
      </c>
      <c r="N66">
        <f t="shared" si="12"/>
        <v>59</v>
      </c>
      <c r="O66">
        <f t="shared" si="13"/>
        <v>62</v>
      </c>
      <c r="P66">
        <f t="shared" si="14"/>
        <v>61</v>
      </c>
    </row>
    <row r="67" spans="1:16">
      <c r="A67">
        <v>2.1134615384615384E-4</v>
      </c>
      <c r="B67">
        <v>1.0996555576242795E-2</v>
      </c>
      <c r="C67">
        <v>1.5015015015014122E-3</v>
      </c>
      <c r="D67">
        <v>-2.7777777777777679E-3</v>
      </c>
      <c r="E67">
        <f t="shared" ref="E67:E79" si="15">RANK(A67,A$2:A$79)</f>
        <v>51</v>
      </c>
      <c r="F67">
        <f t="shared" ref="F67:F79" si="16">RANK(B67,B$2:B$79)</f>
        <v>27</v>
      </c>
      <c r="G67">
        <f t="shared" ref="G67:G79" si="17">RANK(C67,C$2:C$79)</f>
        <v>35</v>
      </c>
      <c r="H67">
        <f t="shared" ref="H67:H79" si="18">RANK(D67,D$2:D$79)</f>
        <v>43</v>
      </c>
      <c r="I67">
        <f t="shared" ref="I67:I79" si="19">(COUNT(A$2:A$79)+1-RANK(A67,A$2:A$79,0)-RANK(A67,A$2:A$79,1))/2</f>
        <v>0</v>
      </c>
      <c r="J67">
        <f t="shared" ref="J67:J79" si="20">(COUNT(B$2:B$79)+1-RANK(B67,B$2:B$79,0)-RANK(B67,B$2:B$79,1))/2</f>
        <v>0</v>
      </c>
      <c r="K67">
        <f t="shared" ref="K67:K79" si="21">(COUNT(C$2:C$79)+1-RANK(C67,C$2:C$79,0)-RANK(C67,C$2:C$79,1))/2</f>
        <v>0</v>
      </c>
      <c r="L67">
        <f t="shared" ref="L67:L79" si="22">(COUNT(D$2:D$79)+1-RANK(D67,D$2:D$79,0)-RANK(D67,D$2:D$79,1))/2</f>
        <v>0</v>
      </c>
      <c r="M67">
        <f t="shared" ref="M67:M79" si="23">E67+I67</f>
        <v>51</v>
      </c>
      <c r="N67">
        <f t="shared" ref="N67:N79" si="24">F67+J67</f>
        <v>27</v>
      </c>
      <c r="O67">
        <f t="shared" ref="O67:O79" si="25">G67+K67</f>
        <v>35</v>
      </c>
      <c r="P67">
        <f t="shared" ref="P67:P79" si="26">H67+L67</f>
        <v>43</v>
      </c>
    </row>
    <row r="68" spans="1:16">
      <c r="A68">
        <v>2.1211538461538462E-4</v>
      </c>
      <c r="B68">
        <v>-3.1583430209136565E-2</v>
      </c>
      <c r="C68">
        <v>-5.3973013493253341E-2</v>
      </c>
      <c r="D68">
        <v>-9.6100278551532026E-2</v>
      </c>
      <c r="E68">
        <f t="shared" si="15"/>
        <v>49</v>
      </c>
      <c r="F68">
        <f t="shared" si="16"/>
        <v>69</v>
      </c>
      <c r="G68">
        <f t="shared" si="17"/>
        <v>76</v>
      </c>
      <c r="H68">
        <f t="shared" si="18"/>
        <v>76</v>
      </c>
      <c r="I68">
        <f t="shared" si="19"/>
        <v>0</v>
      </c>
      <c r="J68">
        <f t="shared" si="20"/>
        <v>0</v>
      </c>
      <c r="K68">
        <f t="shared" si="21"/>
        <v>0</v>
      </c>
      <c r="L68">
        <f t="shared" si="22"/>
        <v>0</v>
      </c>
      <c r="M68">
        <f t="shared" si="23"/>
        <v>49</v>
      </c>
      <c r="N68">
        <f t="shared" si="24"/>
        <v>69</v>
      </c>
      <c r="O68">
        <f t="shared" si="25"/>
        <v>76</v>
      </c>
      <c r="P68">
        <f t="shared" si="26"/>
        <v>76</v>
      </c>
    </row>
    <row r="69" spans="1:16">
      <c r="A69">
        <v>2.1057692307692308E-4</v>
      </c>
      <c r="B69">
        <v>-4.8028810154866375E-2</v>
      </c>
      <c r="C69">
        <v>-3.6450079239302657E-2</v>
      </c>
      <c r="D69">
        <v>-3.8520801232665658E-2</v>
      </c>
      <c r="E69">
        <f t="shared" si="15"/>
        <v>52</v>
      </c>
      <c r="F69">
        <f t="shared" si="16"/>
        <v>75</v>
      </c>
      <c r="G69">
        <f t="shared" si="17"/>
        <v>66</v>
      </c>
      <c r="H69">
        <f t="shared" si="18"/>
        <v>68</v>
      </c>
      <c r="I69">
        <f t="shared" si="19"/>
        <v>0.5</v>
      </c>
      <c r="J69">
        <f t="shared" si="20"/>
        <v>0</v>
      </c>
      <c r="K69">
        <f t="shared" si="21"/>
        <v>0</v>
      </c>
      <c r="L69">
        <f t="shared" si="22"/>
        <v>0</v>
      </c>
      <c r="M69">
        <f t="shared" si="23"/>
        <v>52.5</v>
      </c>
      <c r="N69">
        <f t="shared" si="24"/>
        <v>75</v>
      </c>
      <c r="O69">
        <f t="shared" si="25"/>
        <v>66</v>
      </c>
      <c r="P69">
        <f t="shared" si="26"/>
        <v>68</v>
      </c>
    </row>
    <row r="70" spans="1:16">
      <c r="A70">
        <v>1.9730769230769232E-4</v>
      </c>
      <c r="B70">
        <v>-4.0913403915301627E-2</v>
      </c>
      <c r="C70">
        <v>-7.2697368421052677E-2</v>
      </c>
      <c r="D70">
        <v>5.689102564102555E-2</v>
      </c>
      <c r="E70">
        <f t="shared" si="15"/>
        <v>63</v>
      </c>
      <c r="F70">
        <f t="shared" si="16"/>
        <v>72</v>
      </c>
      <c r="G70">
        <f t="shared" si="17"/>
        <v>77</v>
      </c>
      <c r="H70">
        <f t="shared" si="18"/>
        <v>4</v>
      </c>
      <c r="I70">
        <f t="shared" si="19"/>
        <v>0</v>
      </c>
      <c r="J70">
        <f t="shared" si="20"/>
        <v>0</v>
      </c>
      <c r="K70">
        <f t="shared" si="21"/>
        <v>0</v>
      </c>
      <c r="L70">
        <f t="shared" si="22"/>
        <v>0</v>
      </c>
      <c r="M70">
        <f t="shared" si="23"/>
        <v>63</v>
      </c>
      <c r="N70">
        <f t="shared" si="24"/>
        <v>72</v>
      </c>
      <c r="O70">
        <f t="shared" si="25"/>
        <v>77</v>
      </c>
      <c r="P70">
        <f t="shared" si="26"/>
        <v>4</v>
      </c>
    </row>
    <row r="71" spans="1:16">
      <c r="A71">
        <v>2.0423076923076924E-4</v>
      </c>
      <c r="B71">
        <v>-2.1479061169762725E-2</v>
      </c>
      <c r="C71">
        <v>-1.8091521816246847E-2</v>
      </c>
      <c r="D71">
        <v>9.8559514783926883E-3</v>
      </c>
      <c r="E71">
        <f t="shared" si="15"/>
        <v>56</v>
      </c>
      <c r="F71">
        <f t="shared" si="16"/>
        <v>64</v>
      </c>
      <c r="G71">
        <f t="shared" si="17"/>
        <v>51</v>
      </c>
      <c r="H71">
        <f t="shared" si="18"/>
        <v>19</v>
      </c>
      <c r="I71">
        <f t="shared" si="19"/>
        <v>0.5</v>
      </c>
      <c r="J71">
        <f t="shared" si="20"/>
        <v>0</v>
      </c>
      <c r="K71">
        <f t="shared" si="21"/>
        <v>0</v>
      </c>
      <c r="L71">
        <f t="shared" si="22"/>
        <v>0</v>
      </c>
      <c r="M71">
        <f t="shared" si="23"/>
        <v>56.5</v>
      </c>
      <c r="N71">
        <f t="shared" si="24"/>
        <v>64</v>
      </c>
      <c r="O71">
        <f t="shared" si="25"/>
        <v>51</v>
      </c>
      <c r="P71">
        <f t="shared" si="26"/>
        <v>19</v>
      </c>
    </row>
    <row r="72" spans="1:16">
      <c r="A72">
        <v>1.9461538461538463E-4</v>
      </c>
      <c r="B72">
        <v>5.8268701193311401E-3</v>
      </c>
      <c r="C72">
        <v>0</v>
      </c>
      <c r="D72">
        <v>1.8768768768768762E-2</v>
      </c>
      <c r="E72">
        <f t="shared" si="15"/>
        <v>64</v>
      </c>
      <c r="F72">
        <f t="shared" si="16"/>
        <v>33</v>
      </c>
      <c r="G72">
        <f t="shared" si="17"/>
        <v>36</v>
      </c>
      <c r="H72">
        <f t="shared" si="18"/>
        <v>12</v>
      </c>
      <c r="I72">
        <f t="shared" si="19"/>
        <v>0</v>
      </c>
      <c r="J72">
        <f t="shared" si="20"/>
        <v>0</v>
      </c>
      <c r="K72">
        <f t="shared" si="21"/>
        <v>0.5</v>
      </c>
      <c r="L72">
        <f t="shared" si="22"/>
        <v>0</v>
      </c>
      <c r="M72">
        <f t="shared" si="23"/>
        <v>64</v>
      </c>
      <c r="N72">
        <f t="shared" si="24"/>
        <v>33</v>
      </c>
      <c r="O72">
        <f t="shared" si="25"/>
        <v>36.5</v>
      </c>
      <c r="P72">
        <f t="shared" si="26"/>
        <v>12</v>
      </c>
    </row>
    <row r="73" spans="1:16">
      <c r="A73">
        <v>2.0076923076923077E-4</v>
      </c>
      <c r="B73">
        <v>1.8133241631065777E-2</v>
      </c>
      <c r="C73">
        <v>-2.0592485549132955E-2</v>
      </c>
      <c r="D73">
        <v>-6.6322770817980325E-3</v>
      </c>
      <c r="E73">
        <f t="shared" si="15"/>
        <v>60</v>
      </c>
      <c r="F73">
        <f t="shared" si="16"/>
        <v>13</v>
      </c>
      <c r="G73">
        <f t="shared" si="17"/>
        <v>53</v>
      </c>
      <c r="H73">
        <f t="shared" si="18"/>
        <v>49</v>
      </c>
      <c r="I73">
        <f t="shared" si="19"/>
        <v>0</v>
      </c>
      <c r="J73">
        <f t="shared" si="20"/>
        <v>0</v>
      </c>
      <c r="K73">
        <f t="shared" si="21"/>
        <v>0</v>
      </c>
      <c r="L73">
        <f t="shared" si="22"/>
        <v>0</v>
      </c>
      <c r="M73">
        <f t="shared" si="23"/>
        <v>60</v>
      </c>
      <c r="N73">
        <f t="shared" si="24"/>
        <v>13</v>
      </c>
      <c r="O73">
        <f t="shared" si="25"/>
        <v>53</v>
      </c>
      <c r="P73">
        <f t="shared" si="26"/>
        <v>49</v>
      </c>
    </row>
    <row r="74" spans="1:16">
      <c r="A74">
        <v>1.940384615384615E-4</v>
      </c>
      <c r="B74">
        <v>-1.8290940268648082E-2</v>
      </c>
      <c r="C74">
        <v>-1.1434894872740631E-2</v>
      </c>
      <c r="D74">
        <v>5.1928783382789279E-2</v>
      </c>
      <c r="E74">
        <f t="shared" si="15"/>
        <v>65</v>
      </c>
      <c r="F74">
        <f t="shared" si="16"/>
        <v>60</v>
      </c>
      <c r="G74">
        <f t="shared" si="17"/>
        <v>47</v>
      </c>
      <c r="H74">
        <f t="shared" si="18"/>
        <v>5</v>
      </c>
      <c r="I74">
        <f t="shared" si="19"/>
        <v>0</v>
      </c>
      <c r="J74">
        <f t="shared" si="20"/>
        <v>0</v>
      </c>
      <c r="K74">
        <f t="shared" si="21"/>
        <v>0</v>
      </c>
      <c r="L74">
        <f t="shared" si="22"/>
        <v>0</v>
      </c>
      <c r="M74">
        <f t="shared" si="23"/>
        <v>65</v>
      </c>
      <c r="N74">
        <f t="shared" si="24"/>
        <v>60</v>
      </c>
      <c r="O74">
        <f t="shared" si="25"/>
        <v>47</v>
      </c>
      <c r="P74">
        <f t="shared" si="26"/>
        <v>5</v>
      </c>
    </row>
    <row r="75" spans="1:16">
      <c r="A75">
        <v>1.9173076923076923E-4</v>
      </c>
      <c r="B75">
        <v>1.644832605531299E-2</v>
      </c>
      <c r="C75">
        <v>2.0149253731343242E-2</v>
      </c>
      <c r="D75">
        <v>-4.5839210155148136E-2</v>
      </c>
      <c r="E75">
        <f t="shared" si="15"/>
        <v>68</v>
      </c>
      <c r="F75">
        <f t="shared" si="16"/>
        <v>16</v>
      </c>
      <c r="G75">
        <f t="shared" si="17"/>
        <v>19</v>
      </c>
      <c r="H75">
        <f t="shared" si="18"/>
        <v>69</v>
      </c>
      <c r="I75">
        <f t="shared" si="19"/>
        <v>0</v>
      </c>
      <c r="J75">
        <f t="shared" si="20"/>
        <v>0</v>
      </c>
      <c r="K75">
        <f t="shared" si="21"/>
        <v>0</v>
      </c>
      <c r="L75">
        <f t="shared" si="22"/>
        <v>0</v>
      </c>
      <c r="M75">
        <f t="shared" si="23"/>
        <v>68</v>
      </c>
      <c r="N75">
        <f t="shared" si="24"/>
        <v>16</v>
      </c>
      <c r="O75">
        <f t="shared" si="25"/>
        <v>19</v>
      </c>
      <c r="P75">
        <f t="shared" si="26"/>
        <v>69</v>
      </c>
    </row>
    <row r="76" spans="1:16">
      <c r="A76">
        <v>1.9384615384615385E-4</v>
      </c>
      <c r="B76">
        <v>-3.0710947365680363E-2</v>
      </c>
      <c r="C76">
        <v>-3.8771031455742455E-2</v>
      </c>
      <c r="D76">
        <v>-7.3909830007390376E-4</v>
      </c>
      <c r="E76">
        <f t="shared" si="15"/>
        <v>66</v>
      </c>
      <c r="F76">
        <f t="shared" si="16"/>
        <v>68</v>
      </c>
      <c r="G76">
        <f t="shared" si="17"/>
        <v>69</v>
      </c>
      <c r="H76">
        <f t="shared" si="18"/>
        <v>36</v>
      </c>
      <c r="I76">
        <f t="shared" si="19"/>
        <v>0</v>
      </c>
      <c r="J76">
        <f t="shared" si="20"/>
        <v>0</v>
      </c>
      <c r="K76">
        <f t="shared" si="21"/>
        <v>0</v>
      </c>
      <c r="L76">
        <f t="shared" si="22"/>
        <v>0</v>
      </c>
      <c r="M76">
        <f t="shared" si="23"/>
        <v>66</v>
      </c>
      <c r="N76">
        <f t="shared" si="24"/>
        <v>68</v>
      </c>
      <c r="O76">
        <f t="shared" si="25"/>
        <v>69</v>
      </c>
      <c r="P76">
        <f t="shared" si="26"/>
        <v>36</v>
      </c>
    </row>
    <row r="77" spans="1:16">
      <c r="A77">
        <v>1.8903846153846154E-4</v>
      </c>
      <c r="B77">
        <v>2.2335938969027858E-2</v>
      </c>
      <c r="C77">
        <v>2.2831050228310446E-2</v>
      </c>
      <c r="D77">
        <v>-2.9585798816568198E-3</v>
      </c>
      <c r="E77">
        <f t="shared" si="15"/>
        <v>70</v>
      </c>
      <c r="F77">
        <f t="shared" si="16"/>
        <v>10</v>
      </c>
      <c r="G77">
        <f t="shared" si="17"/>
        <v>15</v>
      </c>
      <c r="H77">
        <f t="shared" si="18"/>
        <v>44</v>
      </c>
      <c r="I77">
        <f t="shared" si="19"/>
        <v>0</v>
      </c>
      <c r="J77">
        <f t="shared" si="20"/>
        <v>0</v>
      </c>
      <c r="K77">
        <f t="shared" si="21"/>
        <v>0</v>
      </c>
      <c r="L77">
        <f t="shared" si="22"/>
        <v>0.5</v>
      </c>
      <c r="M77">
        <f t="shared" si="23"/>
        <v>70</v>
      </c>
      <c r="N77">
        <f t="shared" si="24"/>
        <v>10</v>
      </c>
      <c r="O77">
        <f t="shared" si="25"/>
        <v>15</v>
      </c>
      <c r="P77">
        <f t="shared" si="26"/>
        <v>44.5</v>
      </c>
    </row>
    <row r="78" spans="1:16">
      <c r="A78">
        <v>1.9846153846153847E-4</v>
      </c>
      <c r="B78">
        <v>-2.5776107833992423E-2</v>
      </c>
      <c r="C78">
        <v>-5.1711309523809534E-2</v>
      </c>
      <c r="D78">
        <v>-9.0504451038575628E-2</v>
      </c>
      <c r="E78">
        <f t="shared" si="15"/>
        <v>62</v>
      </c>
      <c r="F78">
        <f t="shared" si="16"/>
        <v>66</v>
      </c>
      <c r="G78">
        <f t="shared" si="17"/>
        <v>75</v>
      </c>
      <c r="H78">
        <f t="shared" si="18"/>
        <v>74</v>
      </c>
      <c r="I78">
        <f t="shared" si="19"/>
        <v>0</v>
      </c>
      <c r="J78">
        <f t="shared" si="20"/>
        <v>0</v>
      </c>
      <c r="K78">
        <f t="shared" si="21"/>
        <v>0</v>
      </c>
      <c r="L78">
        <f t="shared" si="22"/>
        <v>0</v>
      </c>
      <c r="M78">
        <f t="shared" si="23"/>
        <v>62</v>
      </c>
      <c r="N78">
        <f t="shared" si="24"/>
        <v>66</v>
      </c>
      <c r="O78">
        <f t="shared" si="25"/>
        <v>75</v>
      </c>
      <c r="P78">
        <f t="shared" si="26"/>
        <v>74</v>
      </c>
    </row>
    <row r="79" spans="1:16">
      <c r="A79">
        <v>1.8961538461538462E-4</v>
      </c>
      <c r="B79">
        <v>1.6033982873710606E-2</v>
      </c>
      <c r="C79">
        <v>2.0007846214201708E-2</v>
      </c>
      <c r="D79">
        <v>-2.3654159869494262E-2</v>
      </c>
      <c r="E79">
        <f t="shared" si="15"/>
        <v>69</v>
      </c>
      <c r="F79">
        <f t="shared" si="16"/>
        <v>17</v>
      </c>
      <c r="G79">
        <f t="shared" si="17"/>
        <v>20</v>
      </c>
      <c r="H79">
        <f t="shared" si="18"/>
        <v>60</v>
      </c>
      <c r="I79">
        <f t="shared" si="19"/>
        <v>0</v>
      </c>
      <c r="J79">
        <f t="shared" si="20"/>
        <v>0</v>
      </c>
      <c r="K79">
        <f t="shared" si="21"/>
        <v>0</v>
      </c>
      <c r="L79">
        <f t="shared" si="22"/>
        <v>0</v>
      </c>
      <c r="M79">
        <f t="shared" si="23"/>
        <v>69</v>
      </c>
      <c r="N79">
        <f t="shared" si="24"/>
        <v>17</v>
      </c>
      <c r="O79">
        <f t="shared" si="25"/>
        <v>20</v>
      </c>
      <c r="P79">
        <f t="shared" si="26"/>
        <v>60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Sheet7</vt:lpstr>
      <vt:lpstr>Sheet5</vt:lpstr>
      <vt:lpstr>Sheet6</vt:lpstr>
      <vt:lpstr>Sheet8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mitsuru</dc:creator>
  <cp:lastModifiedBy>経済学部</cp:lastModifiedBy>
  <dcterms:created xsi:type="dcterms:W3CDTF">2011-10-13T08:18:43Z</dcterms:created>
  <dcterms:modified xsi:type="dcterms:W3CDTF">2011-11-01T06:03:12Z</dcterms:modified>
</cp:coreProperties>
</file>