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480" windowHeight="1164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42" i="4"/>
  <c r="E4"/>
  <c r="E5"/>
  <c r="E6"/>
  <c r="E7"/>
  <c r="E8"/>
  <c r="E9"/>
  <c r="E10"/>
  <c r="E3"/>
  <c r="C4"/>
  <c r="C5"/>
  <c r="C6"/>
  <c r="C7"/>
  <c r="C8"/>
  <c r="C9"/>
  <c r="C3"/>
  <c r="A92"/>
  <c r="A91"/>
  <c r="A90"/>
  <c r="A89"/>
  <c r="A88"/>
  <c r="A87"/>
  <c r="H4" i="3"/>
  <c r="H5"/>
  <c r="H6"/>
  <c r="H7"/>
  <c r="H8"/>
  <c r="H9"/>
  <c r="H3"/>
  <c r="C82"/>
  <c r="C83"/>
  <c r="C84"/>
  <c r="C85"/>
  <c r="C86"/>
  <c r="C87"/>
  <c r="C90"/>
  <c r="C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2"/>
  <c r="B4"/>
  <c r="B5"/>
  <c r="B6"/>
  <c r="B7"/>
  <c r="B8"/>
  <c r="B9"/>
  <c r="B3"/>
  <c r="B2"/>
  <c r="A87"/>
  <c r="A86"/>
  <c r="A85"/>
  <c r="A84"/>
  <c r="A83"/>
  <c r="A82"/>
  <c r="C86" i="1"/>
  <c r="D86"/>
  <c r="E86"/>
  <c r="F86"/>
  <c r="G86"/>
  <c r="H86"/>
  <c r="B86"/>
  <c r="G85"/>
  <c r="H85"/>
  <c r="F85"/>
  <c r="C85"/>
  <c r="D85"/>
  <c r="E85"/>
  <c r="B85"/>
  <c r="C84"/>
  <c r="D84"/>
  <c r="E84"/>
  <c r="F84"/>
  <c r="G84"/>
  <c r="H84"/>
  <c r="B84"/>
  <c r="B83"/>
  <c r="C83"/>
  <c r="D83"/>
  <c r="B82"/>
  <c r="C82"/>
  <c r="D82"/>
  <c r="C81"/>
  <c r="D81"/>
  <c r="B81"/>
  <c r="G83"/>
  <c r="H83"/>
  <c r="F83"/>
  <c r="E83"/>
  <c r="H82"/>
  <c r="G82"/>
  <c r="F82"/>
  <c r="E82"/>
  <c r="G81"/>
  <c r="H81"/>
  <c r="F81"/>
  <c r="E81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3"/>
</calcChain>
</file>

<file path=xl/sharedStrings.xml><?xml version="1.0" encoding="utf-8"?>
<sst xmlns="http://schemas.openxmlformats.org/spreadsheetml/2006/main" count="31" uniqueCount="20">
  <si>
    <t>TOPIX</t>
    <phoneticPr fontId="1"/>
  </si>
  <si>
    <t>TOYOTA</t>
    <phoneticPr fontId="1"/>
  </si>
  <si>
    <t>10年国債利回り</t>
    <rPh sb="2" eb="3">
      <t>ネン</t>
    </rPh>
    <rPh sb="3" eb="5">
      <t>コクサイ</t>
    </rPh>
    <rPh sb="5" eb="7">
      <t>リマワ</t>
    </rPh>
    <phoneticPr fontId="1"/>
  </si>
  <si>
    <t>TOPIX収益率</t>
    <rPh sb="5" eb="8">
      <t>シュウエキリツ</t>
    </rPh>
    <phoneticPr fontId="1"/>
  </si>
  <si>
    <t>TOYOTA収益率</t>
    <rPh sb="6" eb="9">
      <t>シュウエキリツ</t>
    </rPh>
    <phoneticPr fontId="1"/>
  </si>
  <si>
    <t>関西電力</t>
    <rPh sb="0" eb="2">
      <t>カンサイ</t>
    </rPh>
    <rPh sb="2" eb="4">
      <t>デンリョク</t>
    </rPh>
    <phoneticPr fontId="1"/>
  </si>
  <si>
    <t>関西電力収益率</t>
    <rPh sb="0" eb="2">
      <t>カンサイ</t>
    </rPh>
    <rPh sb="2" eb="4">
      <t>デンリョク</t>
    </rPh>
    <rPh sb="4" eb="7">
      <t>シュウエキリツ</t>
    </rPh>
    <phoneticPr fontId="1"/>
  </si>
  <si>
    <t>平均</t>
    <rPh sb="0" eb="2">
      <t>ヘイキン</t>
    </rPh>
    <phoneticPr fontId="1"/>
  </si>
  <si>
    <t>標本標準偏差</t>
    <rPh sb="0" eb="2">
      <t>ヒョウホン</t>
    </rPh>
    <rPh sb="2" eb="4">
      <t>ヒョウジュン</t>
    </rPh>
    <rPh sb="4" eb="6">
      <t>ヘンサ</t>
    </rPh>
    <phoneticPr fontId="1"/>
  </si>
  <si>
    <t>歪度</t>
    <rPh sb="0" eb="2">
      <t>ワイド</t>
    </rPh>
    <phoneticPr fontId="1"/>
  </si>
  <si>
    <t>尖度</t>
    <rPh sb="0" eb="1">
      <t>トガ</t>
    </rPh>
    <rPh sb="1" eb="2">
      <t>ド</t>
    </rPh>
    <phoneticPr fontId="1"/>
  </si>
  <si>
    <t>メジアン</t>
    <phoneticPr fontId="1"/>
  </si>
  <si>
    <t>四分位範囲</t>
    <rPh sb="0" eb="2">
      <t>シブン</t>
    </rPh>
    <rPh sb="2" eb="3">
      <t>イ</t>
    </rPh>
    <rPh sb="3" eb="5">
      <t>ハンイ</t>
    </rPh>
    <phoneticPr fontId="1"/>
  </si>
  <si>
    <t>階級上限</t>
  </si>
  <si>
    <t>階級上限</t>
    <rPh sb="0" eb="2">
      <t>カイキュウ</t>
    </rPh>
    <rPh sb="2" eb="4">
      <t>ジョウゲン</t>
    </rPh>
    <phoneticPr fontId="1"/>
  </si>
  <si>
    <t>次の級</t>
  </si>
  <si>
    <t>頻度</t>
  </si>
  <si>
    <t>累積 %</t>
  </si>
  <si>
    <t>対数値</t>
    <rPh sb="0" eb="2">
      <t>タイスウ</t>
    </rPh>
    <rPh sb="2" eb="3">
      <t>チ</t>
    </rPh>
    <phoneticPr fontId="1"/>
  </si>
  <si>
    <t>階級値</t>
    <rPh sb="0" eb="2">
      <t>カイキュウ</t>
    </rPh>
    <rPh sb="2" eb="3">
      <t>チ</t>
    </rPh>
    <phoneticPr fontId="1"/>
  </si>
</sst>
</file>

<file path=xl/styles.xml><?xml version="1.0" encoding="utf-8"?>
<styleSheet xmlns="http://schemas.openxmlformats.org/spreadsheetml/2006/main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1" fontId="0" fillId="0" borderId="0" xfId="0" applyNumberFormat="1">
      <alignment vertical="center"/>
    </xf>
    <xf numFmtId="3" fontId="0" fillId="0" borderId="0" xfId="0" applyNumberFormat="1">
      <alignment vertical="center"/>
    </xf>
    <xf numFmtId="3" fontId="2" fillId="2" borderId="0" xfId="0" applyNumberFormat="1" applyFont="1" applyFill="1" applyAlignment="1">
      <alignment horizontal="righ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Sheet3!$E$2:$E$10</c:f>
              <c:numCache>
                <c:formatCode>General</c:formatCode>
                <c:ptCount val="9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23</c:v>
                </c:pt>
                <c:pt idx="4">
                  <c:v>19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4</c:v>
                </c:pt>
              </c:numCache>
            </c:numRef>
          </c:val>
        </c:ser>
        <c:axId val="89311104"/>
        <c:axId val="89312640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Sheet3!$D$2:$D$10</c:f>
              <c:strCache>
                <c:ptCount val="9"/>
                <c:pt idx="0">
                  <c:v>760</c:v>
                </c:pt>
                <c:pt idx="1">
                  <c:v>790</c:v>
                </c:pt>
                <c:pt idx="2">
                  <c:v>820</c:v>
                </c:pt>
                <c:pt idx="3">
                  <c:v>850</c:v>
                </c:pt>
                <c:pt idx="4">
                  <c:v>880</c:v>
                </c:pt>
                <c:pt idx="5">
                  <c:v>910</c:v>
                </c:pt>
                <c:pt idx="6">
                  <c:v>940</c:v>
                </c:pt>
                <c:pt idx="7">
                  <c:v>970</c:v>
                </c:pt>
                <c:pt idx="8">
                  <c:v>次の級</c:v>
                </c:pt>
              </c:strCache>
            </c:strRef>
          </c:cat>
          <c:val>
            <c:numRef>
              <c:f>Sheet3!$F$2:$F$10</c:f>
              <c:numCache>
                <c:formatCode>0.00%</c:formatCode>
                <c:ptCount val="9"/>
                <c:pt idx="0">
                  <c:v>7.5949367088607597E-2</c:v>
                </c:pt>
                <c:pt idx="1">
                  <c:v>0.12658227848101267</c:v>
                </c:pt>
                <c:pt idx="2">
                  <c:v>0.20253164556962025</c:v>
                </c:pt>
                <c:pt idx="3">
                  <c:v>0.49367088607594939</c:v>
                </c:pt>
                <c:pt idx="4">
                  <c:v>0.73417721518987344</c:v>
                </c:pt>
                <c:pt idx="5">
                  <c:v>0.810126582278481</c:v>
                </c:pt>
                <c:pt idx="6">
                  <c:v>0.91139240506329111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89460736"/>
        <c:axId val="89458944"/>
      </c:lineChart>
      <c:catAx>
        <c:axId val="8931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89312640"/>
        <c:crosses val="autoZero"/>
        <c:auto val="1"/>
        <c:lblAlgn val="ctr"/>
        <c:lblOffset val="100"/>
      </c:catAx>
      <c:valAx>
        <c:axId val="893126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89311104"/>
        <c:crosses val="autoZero"/>
        <c:crossBetween val="between"/>
      </c:valAx>
      <c:valAx>
        <c:axId val="89458944"/>
        <c:scaling>
          <c:orientation val="minMax"/>
        </c:scaling>
        <c:axPos val="r"/>
        <c:numFmt formatCode="0.00%" sourceLinked="1"/>
        <c:tickLblPos val="nextTo"/>
        <c:crossAx val="89460736"/>
        <c:crosses val="max"/>
        <c:crossBetween val="between"/>
      </c:valAx>
      <c:catAx>
        <c:axId val="89460736"/>
        <c:scaling>
          <c:orientation val="minMax"/>
        </c:scaling>
        <c:delete val="1"/>
        <c:axPos val="b"/>
        <c:tickLblPos val="none"/>
        <c:crossAx val="89458944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Sheet3!$F$42:$F$50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3</c:v>
                </c:pt>
                <c:pt idx="3">
                  <c:v>11</c:v>
                </c:pt>
                <c:pt idx="4">
                  <c:v>28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</c:ser>
        <c:axId val="81722368"/>
        <c:axId val="89458560"/>
      </c:barChart>
      <c:lineChart>
        <c:grouping val="standard"/>
        <c:ser>
          <c:idx val="1"/>
          <c:order val="1"/>
          <c:tx>
            <c:v>累積 %</c:v>
          </c:tx>
          <c:cat>
            <c:strRef>
              <c:f>Sheet3!$E$42:$E$50</c:f>
              <c:strCache>
                <c:ptCount val="9"/>
                <c:pt idx="0">
                  <c:v>6.6</c:v>
                </c:pt>
                <c:pt idx="1">
                  <c:v>6.64</c:v>
                </c:pt>
                <c:pt idx="2">
                  <c:v>6.68</c:v>
                </c:pt>
                <c:pt idx="3">
                  <c:v>6.72</c:v>
                </c:pt>
                <c:pt idx="4">
                  <c:v>6.76</c:v>
                </c:pt>
                <c:pt idx="5">
                  <c:v>6.8</c:v>
                </c:pt>
                <c:pt idx="6">
                  <c:v>6.84</c:v>
                </c:pt>
                <c:pt idx="7">
                  <c:v>6.88</c:v>
                </c:pt>
                <c:pt idx="8">
                  <c:v>次の級</c:v>
                </c:pt>
              </c:strCache>
            </c:strRef>
          </c:cat>
          <c:val>
            <c:numRef>
              <c:f>Sheet3!$G$42:$G$50</c:f>
              <c:numCache>
                <c:formatCode>0.00%</c:formatCode>
                <c:ptCount val="9"/>
                <c:pt idx="0">
                  <c:v>0</c:v>
                </c:pt>
                <c:pt idx="1">
                  <c:v>8.8607594936708861E-2</c:v>
                </c:pt>
                <c:pt idx="2">
                  <c:v>0.12658227848101267</c:v>
                </c:pt>
                <c:pt idx="3">
                  <c:v>0.26582278481012656</c:v>
                </c:pt>
                <c:pt idx="4">
                  <c:v>0.620253164556962</c:v>
                </c:pt>
                <c:pt idx="5">
                  <c:v>0.77215189873417722</c:v>
                </c:pt>
                <c:pt idx="6">
                  <c:v>0.88607594936708856</c:v>
                </c:pt>
                <c:pt idx="7">
                  <c:v>0.94936708860759489</c:v>
                </c:pt>
                <c:pt idx="8">
                  <c:v>1</c:v>
                </c:pt>
              </c:numCache>
            </c:numRef>
          </c:val>
        </c:ser>
        <c:marker val="1"/>
        <c:axId val="161298304"/>
        <c:axId val="161296384"/>
      </c:lineChart>
      <c:catAx>
        <c:axId val="817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階級上限</a:t>
                </a:r>
              </a:p>
            </c:rich>
          </c:tx>
          <c:layout/>
        </c:title>
        <c:tickLblPos val="nextTo"/>
        <c:crossAx val="89458560"/>
        <c:crosses val="autoZero"/>
        <c:auto val="1"/>
        <c:lblAlgn val="ctr"/>
        <c:lblOffset val="100"/>
      </c:catAx>
      <c:valAx>
        <c:axId val="894585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81722368"/>
        <c:crosses val="autoZero"/>
        <c:crossBetween val="between"/>
      </c:valAx>
      <c:valAx>
        <c:axId val="161296384"/>
        <c:scaling>
          <c:orientation val="minMax"/>
        </c:scaling>
        <c:axPos val="r"/>
        <c:numFmt formatCode="0.00%" sourceLinked="1"/>
        <c:tickLblPos val="nextTo"/>
        <c:crossAx val="161298304"/>
        <c:crosses val="max"/>
        <c:crossBetween val="between"/>
      </c:valAx>
      <c:catAx>
        <c:axId val="161298304"/>
        <c:scaling>
          <c:orientation val="minMax"/>
        </c:scaling>
        <c:delete val="1"/>
        <c:axPos val="b"/>
        <c:tickLblPos val="none"/>
        <c:crossAx val="161296384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Sheet4!$F$2:$F$10</c:f>
              <c:numCache>
                <c:formatCode>General</c:formatCode>
                <c:ptCount val="9"/>
                <c:pt idx="0">
                  <c:v>31</c:v>
                </c:pt>
                <c:pt idx="1">
                  <c:v>17</c:v>
                </c:pt>
                <c:pt idx="2">
                  <c:v>15</c:v>
                </c:pt>
                <c:pt idx="3">
                  <c:v>9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gapWidth val="0"/>
        <c:axId val="101704832"/>
        <c:axId val="101706368"/>
      </c:barChart>
      <c:lineChart>
        <c:grouping val="standard"/>
        <c:ser>
          <c:idx val="1"/>
          <c:order val="1"/>
          <c:tx>
            <c:v>累積 %</c:v>
          </c:tx>
          <c:cat>
            <c:numRef>
              <c:f>Sheet4!$E$2:$E$10</c:f>
              <c:numCache>
                <c:formatCode>General</c:formatCode>
                <c:ptCount val="9"/>
                <c:pt idx="0">
                  <c:v>-0.8</c:v>
                </c:pt>
                <c:pt idx="1">
                  <c:v>0</c:v>
                </c:pt>
                <c:pt idx="2">
                  <c:v>0.8</c:v>
                </c:pt>
                <c:pt idx="3">
                  <c:v>1.6</c:v>
                </c:pt>
                <c:pt idx="4">
                  <c:v>2.4000000000000004</c:v>
                </c:pt>
                <c:pt idx="5">
                  <c:v>3.2</c:v>
                </c:pt>
                <c:pt idx="6">
                  <c:v>4</c:v>
                </c:pt>
                <c:pt idx="7">
                  <c:v>4.8</c:v>
                </c:pt>
                <c:pt idx="8">
                  <c:v>5.6</c:v>
                </c:pt>
              </c:numCache>
            </c:numRef>
          </c:cat>
          <c:val>
            <c:numRef>
              <c:f>Sheet4!$G$2:$G$10</c:f>
              <c:numCache>
                <c:formatCode>0.00%</c:formatCode>
                <c:ptCount val="9"/>
                <c:pt idx="0">
                  <c:v>0.36904761904761907</c:v>
                </c:pt>
                <c:pt idx="1">
                  <c:v>0.5714285714285714</c:v>
                </c:pt>
                <c:pt idx="2">
                  <c:v>0.75</c:v>
                </c:pt>
                <c:pt idx="3">
                  <c:v>0.8571428571428571</c:v>
                </c:pt>
                <c:pt idx="4">
                  <c:v>0.90476190476190477</c:v>
                </c:pt>
                <c:pt idx="5">
                  <c:v>0.94047619047619047</c:v>
                </c:pt>
                <c:pt idx="6">
                  <c:v>0.9642857142857143</c:v>
                </c:pt>
                <c:pt idx="7">
                  <c:v>0.98809523809523814</c:v>
                </c:pt>
                <c:pt idx="8">
                  <c:v>1</c:v>
                </c:pt>
              </c:numCache>
            </c:numRef>
          </c:val>
        </c:ser>
        <c:marker val="1"/>
        <c:axId val="170608896"/>
        <c:axId val="170607360"/>
      </c:lineChart>
      <c:catAx>
        <c:axId val="101704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階級値</a:t>
                </a:r>
                <a:endParaRPr lang="en-US" altLang="ja-JP"/>
              </a:p>
            </c:rich>
          </c:tx>
          <c:layout/>
        </c:title>
        <c:numFmt formatCode="General" sourceLinked="1"/>
        <c:tickLblPos val="nextTo"/>
        <c:crossAx val="101706368"/>
        <c:crosses val="autoZero"/>
        <c:auto val="1"/>
        <c:lblAlgn val="ctr"/>
        <c:lblOffset val="100"/>
      </c:catAx>
      <c:valAx>
        <c:axId val="1017063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  <c:layout/>
        </c:title>
        <c:numFmt formatCode="General" sourceLinked="1"/>
        <c:tickLblPos val="nextTo"/>
        <c:crossAx val="101704832"/>
        <c:crosses val="autoZero"/>
        <c:crossBetween val="between"/>
      </c:valAx>
      <c:valAx>
        <c:axId val="170607360"/>
        <c:scaling>
          <c:orientation val="minMax"/>
        </c:scaling>
        <c:axPos val="r"/>
        <c:numFmt formatCode="0.00%" sourceLinked="1"/>
        <c:tickLblPos val="nextTo"/>
        <c:crossAx val="170608896"/>
        <c:crosses val="max"/>
        <c:crossBetween val="between"/>
      </c:valAx>
      <c:catAx>
        <c:axId val="170608896"/>
        <c:scaling>
          <c:orientation val="minMax"/>
        </c:scaling>
        <c:delete val="1"/>
        <c:axPos val="b"/>
        <c:numFmt formatCode="General" sourceLinked="1"/>
        <c:tickLblPos val="none"/>
        <c:crossAx val="170607360"/>
        <c:auto val="1"/>
        <c:lblAlgn val="ctr"/>
        <c:lblOffset val="100"/>
      </c:cat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66675</xdr:rowOff>
    </xdr:from>
    <xdr:to>
      <xdr:col>17</xdr:col>
      <xdr:colOff>180975</xdr:colOff>
      <xdr:row>36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685799</xdr:colOff>
      <xdr:row>40</xdr:row>
      <xdr:rowOff>0</xdr:rowOff>
    </xdr:from>
    <xdr:to>
      <xdr:col>16</xdr:col>
      <xdr:colOff>85725</xdr:colOff>
      <xdr:row>66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3</xdr:row>
      <xdr:rowOff>19050</xdr:rowOff>
    </xdr:from>
    <xdr:to>
      <xdr:col>15</xdr:col>
      <xdr:colOff>571500</xdr:colOff>
      <xdr:row>38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F84" sqref="F84"/>
    </sheetView>
  </sheetViews>
  <sheetFormatPr defaultRowHeight="13.5"/>
  <cols>
    <col min="1" max="1" width="14.375" customWidth="1"/>
    <col min="4" max="4" width="12" customWidth="1"/>
    <col min="5" max="5" width="13.375" customWidth="1"/>
    <col min="6" max="6" width="11.75" customWidth="1"/>
    <col min="7" max="7" width="15" customWidth="1"/>
    <col min="8" max="8" width="14.125" customWidth="1"/>
  </cols>
  <sheetData>
    <row r="1" spans="1:8">
      <c r="B1" t="s">
        <v>0</v>
      </c>
      <c r="C1" t="s">
        <v>1</v>
      </c>
      <c r="D1" s="3" t="s">
        <v>5</v>
      </c>
      <c r="E1" t="s">
        <v>2</v>
      </c>
      <c r="F1" t="s">
        <v>3</v>
      </c>
      <c r="G1" t="s">
        <v>4</v>
      </c>
      <c r="H1" t="s">
        <v>6</v>
      </c>
    </row>
    <row r="2" spans="1:8">
      <c r="A2" s="1">
        <v>40280</v>
      </c>
      <c r="B2">
        <v>988.84</v>
      </c>
      <c r="C2" s="2">
        <v>3695</v>
      </c>
      <c r="D2" s="3">
        <v>2090</v>
      </c>
      <c r="E2">
        <v>1.4039999999999999</v>
      </c>
    </row>
    <row r="3" spans="1:8">
      <c r="A3" s="1">
        <v>40287</v>
      </c>
      <c r="B3">
        <v>978.2</v>
      </c>
      <c r="C3" s="2">
        <v>3570</v>
      </c>
      <c r="D3" s="3">
        <v>2106</v>
      </c>
      <c r="E3">
        <v>1.3280000000000001</v>
      </c>
      <c r="F3">
        <f>(B3/B2)^52-1</f>
        <v>-0.43024926705742561</v>
      </c>
      <c r="G3">
        <f t="shared" ref="G3:H18" si="0">(C3/C2)^52-1</f>
        <v>-0.83296933282536478</v>
      </c>
      <c r="H3">
        <f t="shared" si="0"/>
        <v>0.48671662673053873</v>
      </c>
    </row>
    <row r="4" spans="1:8">
      <c r="A4" s="1">
        <v>40294</v>
      </c>
      <c r="B4">
        <v>987.04</v>
      </c>
      <c r="C4" s="2">
        <v>3665</v>
      </c>
      <c r="D4" s="3">
        <v>2091</v>
      </c>
      <c r="E4">
        <v>1.3380000000000001</v>
      </c>
      <c r="F4">
        <f t="shared" ref="F4:F67" si="1">(B4/B3)^52-1</f>
        <v>0.59649995105613973</v>
      </c>
      <c r="G4">
        <f t="shared" si="0"/>
        <v>2.918317907369508</v>
      </c>
      <c r="H4">
        <f t="shared" si="0"/>
        <v>-0.31043592044035295</v>
      </c>
    </row>
    <row r="5" spans="1:8">
      <c r="A5" s="1">
        <v>40301</v>
      </c>
      <c r="B5">
        <v>931.74</v>
      </c>
      <c r="C5" s="2">
        <v>3480</v>
      </c>
      <c r="D5" s="3">
        <v>2067</v>
      </c>
      <c r="E5">
        <v>1.3009999999999999</v>
      </c>
      <c r="F5">
        <f t="shared" si="1"/>
        <v>-0.95012081521923053</v>
      </c>
      <c r="G5">
        <f t="shared" si="0"/>
        <v>-0.93234906888271818</v>
      </c>
      <c r="H5">
        <f t="shared" si="0"/>
        <v>-0.45135038586083764</v>
      </c>
    </row>
    <row r="6" spans="1:8">
      <c r="A6" s="1">
        <v>40308</v>
      </c>
      <c r="B6">
        <v>936.45</v>
      </c>
      <c r="C6" s="2">
        <v>3530</v>
      </c>
      <c r="D6" s="3">
        <v>2069</v>
      </c>
      <c r="E6">
        <v>1.327</v>
      </c>
      <c r="F6">
        <f t="shared" si="1"/>
        <v>0.29978760073508059</v>
      </c>
      <c r="G6">
        <f t="shared" si="0"/>
        <v>1.0997326188352305</v>
      </c>
      <c r="H6">
        <f t="shared" si="0"/>
        <v>5.1576155705874038E-2</v>
      </c>
    </row>
    <row r="7" spans="1:8">
      <c r="A7" s="1">
        <v>40315</v>
      </c>
      <c r="B7">
        <v>879.69</v>
      </c>
      <c r="C7" s="2">
        <v>3355</v>
      </c>
      <c r="D7" s="3">
        <v>2092</v>
      </c>
      <c r="E7">
        <v>1.3029999999999999</v>
      </c>
      <c r="F7">
        <f t="shared" si="1"/>
        <v>-0.96127930199167766</v>
      </c>
      <c r="G7">
        <f t="shared" si="0"/>
        <v>-0.92892340830560394</v>
      </c>
      <c r="H7">
        <f t="shared" si="0"/>
        <v>0.77689536917927615</v>
      </c>
    </row>
    <row r="8" spans="1:8">
      <c r="A8" s="1">
        <v>40322</v>
      </c>
      <c r="B8">
        <v>878.52</v>
      </c>
      <c r="C8" s="2">
        <v>3300</v>
      </c>
      <c r="D8" s="3">
        <v>2082</v>
      </c>
      <c r="E8">
        <v>1.2769999999999999</v>
      </c>
      <c r="F8">
        <f t="shared" si="1"/>
        <v>-6.6866274842661833E-2</v>
      </c>
      <c r="G8">
        <f t="shared" si="0"/>
        <v>-0.57663631819454864</v>
      </c>
      <c r="H8">
        <f t="shared" si="0"/>
        <v>-0.22054627132934712</v>
      </c>
    </row>
    <row r="9" spans="1:8">
      <c r="A9" s="1">
        <v>40329</v>
      </c>
      <c r="B9">
        <v>890.16</v>
      </c>
      <c r="C9" s="2">
        <v>3345</v>
      </c>
      <c r="D9" s="3">
        <v>2130</v>
      </c>
      <c r="E9">
        <v>1.284</v>
      </c>
      <c r="F9">
        <f t="shared" si="1"/>
        <v>0.98268605133438625</v>
      </c>
      <c r="G9">
        <f t="shared" si="0"/>
        <v>1.0224298925730433</v>
      </c>
      <c r="H9">
        <f t="shared" si="0"/>
        <v>2.2714604156040408</v>
      </c>
    </row>
    <row r="10" spans="1:8">
      <c r="A10" s="1">
        <v>40336</v>
      </c>
      <c r="B10">
        <v>866.44</v>
      </c>
      <c r="C10" s="2">
        <v>3215</v>
      </c>
      <c r="D10" s="3">
        <v>2122</v>
      </c>
      <c r="E10">
        <v>1.22</v>
      </c>
      <c r="F10">
        <f t="shared" si="1"/>
        <v>-0.75449419273662865</v>
      </c>
      <c r="G10">
        <f t="shared" si="0"/>
        <v>-0.87270467091957027</v>
      </c>
      <c r="H10">
        <f t="shared" si="0"/>
        <v>-0.17771880457795608</v>
      </c>
    </row>
    <row r="11" spans="1:8">
      <c r="A11" s="1">
        <v>40343</v>
      </c>
      <c r="B11">
        <v>884.64</v>
      </c>
      <c r="C11" s="2">
        <v>3240</v>
      </c>
      <c r="D11" s="3">
        <v>2159</v>
      </c>
      <c r="E11">
        <v>1.2310000000000001</v>
      </c>
      <c r="F11">
        <f t="shared" si="1"/>
        <v>1.9475426867308689</v>
      </c>
      <c r="G11">
        <f t="shared" si="0"/>
        <v>0.49599352294706689</v>
      </c>
      <c r="H11">
        <f t="shared" si="0"/>
        <v>1.4568444674535734</v>
      </c>
    </row>
    <row r="12" spans="1:8">
      <c r="A12" s="1">
        <v>40350</v>
      </c>
      <c r="B12">
        <v>867.3</v>
      </c>
      <c r="C12" s="2">
        <v>3135</v>
      </c>
      <c r="D12" s="3">
        <v>2168</v>
      </c>
      <c r="E12">
        <v>1.22</v>
      </c>
      <c r="F12">
        <f t="shared" si="1"/>
        <v>-0.64277303208919512</v>
      </c>
      <c r="G12">
        <f t="shared" si="0"/>
        <v>-0.81969331951486835</v>
      </c>
      <c r="H12">
        <f t="shared" si="0"/>
        <v>0.24149520826600335</v>
      </c>
    </row>
    <row r="13" spans="1:8">
      <c r="A13" s="1">
        <v>40357</v>
      </c>
      <c r="B13">
        <v>830.98</v>
      </c>
      <c r="C13" s="2">
        <v>3020</v>
      </c>
      <c r="D13" s="3">
        <v>2141</v>
      </c>
      <c r="E13">
        <v>1.1599999999999999</v>
      </c>
      <c r="F13">
        <f t="shared" si="1"/>
        <v>-0.89188058266969283</v>
      </c>
      <c r="G13">
        <f t="shared" si="0"/>
        <v>-0.85677834592808277</v>
      </c>
      <c r="H13">
        <f t="shared" si="0"/>
        <v>-0.47882418973838081</v>
      </c>
    </row>
    <row r="14" spans="1:8">
      <c r="A14" s="1">
        <v>40364</v>
      </c>
      <c r="B14">
        <v>861.21</v>
      </c>
      <c r="C14" s="2">
        <v>3120</v>
      </c>
      <c r="D14" s="3">
        <v>2149</v>
      </c>
      <c r="E14">
        <v>1.1200000000000001</v>
      </c>
      <c r="F14">
        <f t="shared" si="1"/>
        <v>5.4115291371038214</v>
      </c>
      <c r="G14">
        <f t="shared" si="0"/>
        <v>4.4409890913286585</v>
      </c>
      <c r="H14">
        <f t="shared" si="0"/>
        <v>0.21402297651464219</v>
      </c>
    </row>
    <row r="15" spans="1:8">
      <c r="A15" s="1">
        <v>40371</v>
      </c>
      <c r="B15">
        <v>840.58</v>
      </c>
      <c r="C15" s="2">
        <v>3135</v>
      </c>
      <c r="D15" s="3">
        <v>2084</v>
      </c>
      <c r="E15">
        <v>1.127</v>
      </c>
      <c r="F15">
        <f t="shared" si="1"/>
        <v>-0.71657418432633946</v>
      </c>
      <c r="G15">
        <f t="shared" si="0"/>
        <v>0.28325646149231454</v>
      </c>
      <c r="H15">
        <f t="shared" si="0"/>
        <v>-0.79751747166826636</v>
      </c>
    </row>
    <row r="16" spans="1:8">
      <c r="A16" s="1">
        <v>40378</v>
      </c>
      <c r="B16">
        <v>841.29</v>
      </c>
      <c r="C16" s="2">
        <v>3085</v>
      </c>
      <c r="D16" s="3">
        <v>2112</v>
      </c>
      <c r="E16">
        <v>1.095</v>
      </c>
      <c r="F16">
        <f t="shared" si="1"/>
        <v>4.4881534389577871E-2</v>
      </c>
      <c r="G16">
        <f t="shared" si="0"/>
        <v>-0.56657255622226244</v>
      </c>
      <c r="H16">
        <f t="shared" si="0"/>
        <v>1.00171553732774</v>
      </c>
    </row>
    <row r="17" spans="1:8">
      <c r="A17" s="1">
        <v>40385</v>
      </c>
      <c r="B17">
        <v>849.5</v>
      </c>
      <c r="C17" s="2">
        <v>3050</v>
      </c>
      <c r="D17" s="3">
        <v>2094</v>
      </c>
      <c r="E17">
        <v>1.0760000000000001</v>
      </c>
      <c r="F17">
        <f t="shared" si="1"/>
        <v>0.65698332594141862</v>
      </c>
      <c r="G17">
        <f t="shared" si="0"/>
        <v>-0.44751194756584445</v>
      </c>
      <c r="H17">
        <f t="shared" si="0"/>
        <v>-0.35922774177613914</v>
      </c>
    </row>
    <row r="18" spans="1:8">
      <c r="A18" s="1">
        <v>40392</v>
      </c>
      <c r="B18">
        <v>861.17</v>
      </c>
      <c r="C18" s="2">
        <v>3115</v>
      </c>
      <c r="D18" s="3">
        <v>2100</v>
      </c>
      <c r="E18">
        <v>1.0620000000000001</v>
      </c>
      <c r="F18">
        <f t="shared" si="1"/>
        <v>1.0329489226401312</v>
      </c>
      <c r="G18">
        <f t="shared" si="0"/>
        <v>1.9938291021108379</v>
      </c>
      <c r="H18">
        <f t="shared" si="0"/>
        <v>0.16042240214271408</v>
      </c>
    </row>
    <row r="19" spans="1:8">
      <c r="A19" s="1">
        <v>40399</v>
      </c>
      <c r="B19">
        <v>831.24</v>
      </c>
      <c r="C19" s="2">
        <v>3030</v>
      </c>
      <c r="D19" s="3">
        <v>2117</v>
      </c>
      <c r="E19">
        <v>1.034</v>
      </c>
      <c r="F19">
        <f t="shared" si="1"/>
        <v>-0.84108965969288874</v>
      </c>
      <c r="G19">
        <f t="shared" ref="G19:G80" si="2">(C19/C18)^52-1</f>
        <v>-0.76275447445748268</v>
      </c>
      <c r="H19">
        <f t="shared" ref="H19:H80" si="3">(D19/D18)^52-1</f>
        <v>0.52083217107301771</v>
      </c>
    </row>
    <row r="20" spans="1:8">
      <c r="A20" s="1">
        <v>40406</v>
      </c>
      <c r="B20">
        <v>829.59</v>
      </c>
      <c r="C20" s="2">
        <v>3030</v>
      </c>
      <c r="D20" s="3">
        <v>2128</v>
      </c>
      <c r="E20">
        <v>0.97</v>
      </c>
      <c r="F20">
        <f t="shared" si="1"/>
        <v>-9.8163344743797509E-2</v>
      </c>
      <c r="G20">
        <f t="shared" si="2"/>
        <v>0</v>
      </c>
      <c r="H20">
        <f t="shared" si="3"/>
        <v>0.30930194003741707</v>
      </c>
    </row>
    <row r="21" spans="1:8">
      <c r="A21" s="1">
        <v>40413</v>
      </c>
      <c r="B21">
        <v>819.62</v>
      </c>
      <c r="C21" s="2">
        <v>2941</v>
      </c>
      <c r="D21" s="3">
        <v>2163</v>
      </c>
      <c r="E21">
        <v>0.96199999999999997</v>
      </c>
      <c r="F21">
        <f t="shared" si="1"/>
        <v>-0.4667264719249864</v>
      </c>
      <c r="G21">
        <f t="shared" si="2"/>
        <v>-0.78781015661816656</v>
      </c>
      <c r="H21">
        <f t="shared" si="3"/>
        <v>1.3356866713611795</v>
      </c>
    </row>
    <row r="22" spans="1:8">
      <c r="A22" s="1">
        <v>40420</v>
      </c>
      <c r="B22">
        <v>823.7</v>
      </c>
      <c r="C22" s="2">
        <v>2909</v>
      </c>
      <c r="D22" s="3">
        <v>2180</v>
      </c>
      <c r="E22">
        <v>1.05</v>
      </c>
      <c r="F22">
        <f t="shared" si="1"/>
        <v>0.29461003963107557</v>
      </c>
      <c r="G22">
        <f t="shared" si="2"/>
        <v>-0.43384906292765701</v>
      </c>
      <c r="H22">
        <f t="shared" si="3"/>
        <v>0.50244525551177155</v>
      </c>
    </row>
    <row r="23" spans="1:8">
      <c r="A23" s="1">
        <v>40427</v>
      </c>
      <c r="B23">
        <v>833.72</v>
      </c>
      <c r="C23" s="2">
        <v>2951</v>
      </c>
      <c r="D23" s="3">
        <v>2190</v>
      </c>
      <c r="E23">
        <v>1.177</v>
      </c>
      <c r="F23">
        <f t="shared" si="1"/>
        <v>0.87525357178883434</v>
      </c>
      <c r="G23">
        <f t="shared" si="2"/>
        <v>1.1072952544949777</v>
      </c>
      <c r="H23">
        <f t="shared" si="3"/>
        <v>0.26869230061419636</v>
      </c>
    </row>
    <row r="24" spans="1:8">
      <c r="A24" s="1">
        <v>40434</v>
      </c>
      <c r="B24">
        <v>852.09</v>
      </c>
      <c r="C24" s="2">
        <v>3085</v>
      </c>
      <c r="D24" s="3">
        <v>2144</v>
      </c>
      <c r="E24">
        <v>1.137</v>
      </c>
      <c r="F24">
        <f t="shared" si="1"/>
        <v>2.1059390615716214</v>
      </c>
      <c r="G24">
        <f t="shared" si="2"/>
        <v>9.0662998128900725</v>
      </c>
      <c r="H24">
        <f t="shared" si="3"/>
        <v>-0.66841517914375448</v>
      </c>
    </row>
    <row r="25" spans="1:8">
      <c r="A25" s="1">
        <v>40441</v>
      </c>
      <c r="B25">
        <v>838.41</v>
      </c>
      <c r="C25" s="2">
        <v>3060</v>
      </c>
      <c r="D25" s="3">
        <v>2127</v>
      </c>
      <c r="E25">
        <v>1.0660000000000001</v>
      </c>
      <c r="F25">
        <f t="shared" si="1"/>
        <v>-0.56898635566475075</v>
      </c>
      <c r="G25">
        <f t="shared" si="2"/>
        <v>-0.34499378342597276</v>
      </c>
      <c r="H25">
        <f t="shared" si="3"/>
        <v>-0.33897046875104908</v>
      </c>
    </row>
    <row r="26" spans="1:8">
      <c r="A26" s="1">
        <v>40448</v>
      </c>
      <c r="B26">
        <v>829.97</v>
      </c>
      <c r="C26" s="2">
        <v>2983</v>
      </c>
      <c r="D26" s="3">
        <v>2046</v>
      </c>
      <c r="E26">
        <v>0.999</v>
      </c>
      <c r="F26">
        <f t="shared" si="1"/>
        <v>-0.40910659504391622</v>
      </c>
      <c r="G26">
        <f t="shared" si="2"/>
        <v>-0.73426118270732676</v>
      </c>
      <c r="H26">
        <f t="shared" si="3"/>
        <v>-0.86720453236949713</v>
      </c>
    </row>
    <row r="27" spans="1:8">
      <c r="A27" s="1">
        <v>40455</v>
      </c>
      <c r="B27">
        <v>839.44</v>
      </c>
      <c r="C27" s="2">
        <v>2895</v>
      </c>
      <c r="D27" s="3">
        <v>1991</v>
      </c>
      <c r="E27">
        <v>0.94299999999999995</v>
      </c>
      <c r="F27">
        <f t="shared" si="1"/>
        <v>0.80392213647357202</v>
      </c>
      <c r="G27">
        <f t="shared" si="2"/>
        <v>-0.78925544408643988</v>
      </c>
      <c r="H27">
        <f t="shared" si="3"/>
        <v>-0.75755524458112455</v>
      </c>
    </row>
    <row r="28" spans="1:8">
      <c r="A28" s="1">
        <v>40462</v>
      </c>
      <c r="B28">
        <v>826.38</v>
      </c>
      <c r="C28" s="2">
        <v>2894</v>
      </c>
      <c r="D28" s="3">
        <v>1924</v>
      </c>
      <c r="E28">
        <v>0.87</v>
      </c>
      <c r="F28">
        <f t="shared" si="1"/>
        <v>-0.55752659056087972</v>
      </c>
      <c r="G28">
        <f t="shared" si="2"/>
        <v>-1.7804695923967384E-2</v>
      </c>
      <c r="H28">
        <f t="shared" si="3"/>
        <v>-0.83136100744816466</v>
      </c>
    </row>
    <row r="29" spans="1:8">
      <c r="A29" s="1">
        <v>40469</v>
      </c>
      <c r="B29">
        <v>824.88</v>
      </c>
      <c r="C29" s="2">
        <v>2926</v>
      </c>
      <c r="D29" s="3">
        <v>1957</v>
      </c>
      <c r="E29">
        <v>0.878</v>
      </c>
      <c r="F29">
        <f t="shared" si="1"/>
        <v>-9.0148006564407579E-2</v>
      </c>
      <c r="G29">
        <f t="shared" si="2"/>
        <v>0.77150074914255695</v>
      </c>
      <c r="H29">
        <f t="shared" si="3"/>
        <v>1.4213602786403738</v>
      </c>
    </row>
    <row r="30" spans="1:8">
      <c r="A30" s="1">
        <v>40476</v>
      </c>
      <c r="B30">
        <v>810.91</v>
      </c>
      <c r="C30" s="2">
        <v>2859</v>
      </c>
      <c r="D30" s="3">
        <v>2038</v>
      </c>
      <c r="E30">
        <v>0.90400000000000003</v>
      </c>
      <c r="F30">
        <f t="shared" si="1"/>
        <v>-0.5886060725785236</v>
      </c>
      <c r="G30">
        <f t="shared" si="2"/>
        <v>-0.7001725814635924</v>
      </c>
      <c r="H30">
        <f t="shared" si="3"/>
        <v>7.2393776413198445</v>
      </c>
    </row>
    <row r="31" spans="1:8">
      <c r="A31" s="1">
        <v>40483</v>
      </c>
      <c r="B31">
        <v>834.98</v>
      </c>
      <c r="C31" s="2">
        <v>2964</v>
      </c>
      <c r="D31" s="3">
        <v>2041</v>
      </c>
      <c r="E31">
        <v>0.95199999999999996</v>
      </c>
      <c r="F31">
        <f t="shared" si="1"/>
        <v>3.5769659765730628</v>
      </c>
      <c r="G31">
        <f t="shared" si="2"/>
        <v>5.52424535993541</v>
      </c>
      <c r="H31">
        <f t="shared" si="3"/>
        <v>7.9490693066484486E-2</v>
      </c>
    </row>
    <row r="32" spans="1:8">
      <c r="A32" s="1">
        <v>40490</v>
      </c>
      <c r="B32">
        <v>846.98</v>
      </c>
      <c r="C32" s="2">
        <v>3095</v>
      </c>
      <c r="D32" s="3">
        <v>2038</v>
      </c>
      <c r="E32">
        <v>0.96899999999999997</v>
      </c>
      <c r="F32">
        <f t="shared" si="1"/>
        <v>1.1001401403819342</v>
      </c>
      <c r="G32">
        <f t="shared" si="2"/>
        <v>8.4773650805311043</v>
      </c>
      <c r="H32">
        <f t="shared" si="3"/>
        <v>-7.363721945640922E-2</v>
      </c>
    </row>
    <row r="33" spans="1:8">
      <c r="A33" s="1">
        <v>40497</v>
      </c>
      <c r="B33">
        <v>869.52</v>
      </c>
      <c r="C33" s="2">
        <v>3265</v>
      </c>
      <c r="D33" s="3">
        <v>2040</v>
      </c>
      <c r="E33">
        <v>1.0569999999999999</v>
      </c>
      <c r="F33">
        <f t="shared" si="1"/>
        <v>2.9186264182634152</v>
      </c>
      <c r="G33">
        <f t="shared" si="2"/>
        <v>15.127671812835942</v>
      </c>
      <c r="H33">
        <f t="shared" si="3"/>
        <v>5.2328574674903594E-2</v>
      </c>
    </row>
    <row r="34" spans="1:8">
      <c r="A34" s="1">
        <v>40504</v>
      </c>
      <c r="B34">
        <v>866.81</v>
      </c>
      <c r="C34" s="2">
        <v>3290</v>
      </c>
      <c r="D34" s="3">
        <v>2021</v>
      </c>
      <c r="E34">
        <v>1.1319999999999999</v>
      </c>
      <c r="F34">
        <f t="shared" si="1"/>
        <v>-0.14983047361313484</v>
      </c>
      <c r="G34">
        <f t="shared" si="2"/>
        <v>0.48682906291398931</v>
      </c>
      <c r="H34">
        <f t="shared" si="3"/>
        <v>-0.38527681033221206</v>
      </c>
    </row>
    <row r="35" spans="1:8">
      <c r="A35" s="1">
        <v>40511</v>
      </c>
      <c r="B35">
        <v>879.22</v>
      </c>
      <c r="C35" s="2">
        <v>3275</v>
      </c>
      <c r="D35" s="3">
        <v>2019</v>
      </c>
      <c r="E35">
        <v>1.18</v>
      </c>
      <c r="F35">
        <f t="shared" si="1"/>
        <v>1.09425506809646</v>
      </c>
      <c r="G35">
        <f t="shared" si="2"/>
        <v>-0.21150102765481071</v>
      </c>
      <c r="H35">
        <f t="shared" si="3"/>
        <v>-5.0182247933079238E-2</v>
      </c>
    </row>
    <row r="36" spans="1:8">
      <c r="A36" s="1">
        <v>40518</v>
      </c>
      <c r="B36">
        <v>888.22</v>
      </c>
      <c r="C36" s="2">
        <v>3230</v>
      </c>
      <c r="D36" s="3">
        <v>2032</v>
      </c>
      <c r="E36">
        <v>1.153</v>
      </c>
      <c r="F36">
        <f t="shared" si="1"/>
        <v>0.69822583927506021</v>
      </c>
      <c r="G36">
        <f t="shared" si="2"/>
        <v>-0.5129838802466532</v>
      </c>
      <c r="H36">
        <f t="shared" si="3"/>
        <v>0.39618832710984275</v>
      </c>
    </row>
    <row r="37" spans="1:8">
      <c r="A37" s="1">
        <v>40525</v>
      </c>
      <c r="B37">
        <v>903.14</v>
      </c>
      <c r="C37" s="2">
        <v>3255</v>
      </c>
      <c r="D37" s="3">
        <v>2028</v>
      </c>
      <c r="E37">
        <v>1.242</v>
      </c>
      <c r="F37">
        <f t="shared" si="1"/>
        <v>1.3779107009614329</v>
      </c>
      <c r="G37">
        <f t="shared" si="2"/>
        <v>0.49320855619791404</v>
      </c>
      <c r="H37">
        <f t="shared" si="3"/>
        <v>-9.7388533071379957E-2</v>
      </c>
    </row>
    <row r="38" spans="1:8">
      <c r="A38" s="1">
        <v>40532</v>
      </c>
      <c r="B38">
        <v>901.66</v>
      </c>
      <c r="C38" s="2">
        <v>3225</v>
      </c>
      <c r="D38" s="3">
        <v>2022</v>
      </c>
      <c r="E38">
        <v>1.181</v>
      </c>
      <c r="F38">
        <f t="shared" si="1"/>
        <v>-8.1748267056286017E-2</v>
      </c>
      <c r="G38">
        <f t="shared" si="2"/>
        <v>-0.38213477106621208</v>
      </c>
      <c r="H38">
        <f t="shared" si="3"/>
        <v>-0.14279157489249439</v>
      </c>
    </row>
    <row r="39" spans="1:8">
      <c r="A39" s="1">
        <v>40539</v>
      </c>
      <c r="B39">
        <v>898.8</v>
      </c>
      <c r="C39" s="2">
        <v>3220</v>
      </c>
      <c r="D39" s="3">
        <v>2004</v>
      </c>
      <c r="E39">
        <v>1.165</v>
      </c>
      <c r="F39">
        <f t="shared" si="1"/>
        <v>-0.15227786260238818</v>
      </c>
      <c r="G39">
        <f t="shared" si="2"/>
        <v>-7.7513664786428071E-2</v>
      </c>
      <c r="H39">
        <f t="shared" si="3"/>
        <v>-0.37185279903184565</v>
      </c>
    </row>
    <row r="40" spans="1:8">
      <c r="A40" s="1">
        <v>40546</v>
      </c>
      <c r="B40">
        <v>926.42</v>
      </c>
      <c r="C40" s="2">
        <v>3455</v>
      </c>
      <c r="D40" s="3">
        <v>2013</v>
      </c>
      <c r="E40">
        <v>1.127</v>
      </c>
      <c r="F40">
        <f t="shared" si="1"/>
        <v>3.8253924655377842</v>
      </c>
      <c r="G40">
        <f t="shared" si="2"/>
        <v>37.975649467218084</v>
      </c>
      <c r="H40">
        <f t="shared" si="3"/>
        <v>0.26239422770485121</v>
      </c>
    </row>
    <row r="41" spans="1:8">
      <c r="A41" s="1">
        <v>40553</v>
      </c>
      <c r="B41">
        <v>930.31</v>
      </c>
      <c r="C41" s="2">
        <v>3550</v>
      </c>
      <c r="D41" s="3">
        <v>2011</v>
      </c>
      <c r="E41">
        <v>1.2</v>
      </c>
      <c r="F41">
        <f t="shared" si="1"/>
        <v>0.24344873504936393</v>
      </c>
      <c r="G41">
        <f t="shared" si="2"/>
        <v>3.0980350630610589</v>
      </c>
      <c r="H41">
        <f t="shared" si="3"/>
        <v>-5.0376667475936054E-2</v>
      </c>
    </row>
    <row r="42" spans="1:8">
      <c r="A42" s="1">
        <v>40560</v>
      </c>
      <c r="B42">
        <v>910.85</v>
      </c>
      <c r="C42" s="2">
        <v>3370</v>
      </c>
      <c r="D42" s="3">
        <v>2030</v>
      </c>
      <c r="E42">
        <v>1.218</v>
      </c>
      <c r="F42">
        <f t="shared" si="1"/>
        <v>-0.66688283097325729</v>
      </c>
      <c r="G42">
        <f t="shared" si="2"/>
        <v>-0.93318399787770978</v>
      </c>
      <c r="H42">
        <f t="shared" si="3"/>
        <v>0.63067082247259498</v>
      </c>
    </row>
    <row r="43" spans="1:8">
      <c r="A43" s="1">
        <v>40567</v>
      </c>
      <c r="B43">
        <v>919.69</v>
      </c>
      <c r="C43" s="2">
        <v>3390</v>
      </c>
      <c r="D43" s="3">
        <v>2026</v>
      </c>
      <c r="E43">
        <v>1.2370000000000001</v>
      </c>
      <c r="F43">
        <f t="shared" si="1"/>
        <v>0.652415600511834</v>
      </c>
      <c r="G43">
        <f t="shared" si="2"/>
        <v>0.36028359733399351</v>
      </c>
      <c r="H43">
        <f t="shared" si="3"/>
        <v>-9.7479735975678161E-2</v>
      </c>
    </row>
    <row r="44" spans="1:8">
      <c r="A44" s="1">
        <v>40574</v>
      </c>
      <c r="B44">
        <v>935.36</v>
      </c>
      <c r="C44" s="2">
        <v>3460</v>
      </c>
      <c r="D44" s="3">
        <v>2095</v>
      </c>
      <c r="E44">
        <v>1.22</v>
      </c>
      <c r="F44">
        <f t="shared" si="1"/>
        <v>1.4073604771038934</v>
      </c>
      <c r="G44">
        <f t="shared" si="2"/>
        <v>1.8944951797390974</v>
      </c>
      <c r="H44">
        <f t="shared" si="3"/>
        <v>4.7058255113870535</v>
      </c>
    </row>
    <row r="45" spans="1:8">
      <c r="A45" s="1">
        <v>40581</v>
      </c>
      <c r="B45">
        <v>946.63</v>
      </c>
      <c r="C45" s="2">
        <v>3775</v>
      </c>
      <c r="D45" s="3">
        <v>2113</v>
      </c>
      <c r="E45">
        <v>1.292</v>
      </c>
      <c r="F45">
        <f t="shared" si="1"/>
        <v>0.86413106163648457</v>
      </c>
      <c r="G45">
        <f t="shared" si="2"/>
        <v>91.837742847904209</v>
      </c>
      <c r="H45">
        <f t="shared" si="3"/>
        <v>0.56028677346405353</v>
      </c>
    </row>
    <row r="46" spans="1:8">
      <c r="A46" s="1">
        <v>40588</v>
      </c>
      <c r="B46">
        <v>973.6</v>
      </c>
      <c r="C46" s="2">
        <v>3885</v>
      </c>
      <c r="D46" s="3">
        <v>2173</v>
      </c>
      <c r="E46">
        <v>1.3120000000000001</v>
      </c>
      <c r="F46">
        <f t="shared" si="1"/>
        <v>3.3093887865521499</v>
      </c>
      <c r="G46">
        <f t="shared" si="2"/>
        <v>3.4529876733507852</v>
      </c>
      <c r="H46">
        <f t="shared" si="3"/>
        <v>3.2887617602355146</v>
      </c>
    </row>
    <row r="47" spans="1:8">
      <c r="A47" s="1">
        <v>40595</v>
      </c>
      <c r="B47">
        <v>941.93</v>
      </c>
      <c r="C47" s="2">
        <v>3755</v>
      </c>
      <c r="D47" s="3">
        <v>2143</v>
      </c>
      <c r="E47">
        <v>1.3180000000000001</v>
      </c>
      <c r="F47">
        <f t="shared" si="1"/>
        <v>-0.82086546289506768</v>
      </c>
      <c r="G47">
        <f t="shared" si="2"/>
        <v>-0.82963367841179947</v>
      </c>
      <c r="H47">
        <f t="shared" si="3"/>
        <v>-0.51465883808693813</v>
      </c>
    </row>
    <row r="48" spans="1:8">
      <c r="A48" s="1">
        <v>40602</v>
      </c>
      <c r="B48">
        <v>955.59</v>
      </c>
      <c r="C48" s="2">
        <v>3785</v>
      </c>
      <c r="D48" s="3">
        <v>2132</v>
      </c>
      <c r="E48">
        <v>1.266</v>
      </c>
      <c r="F48">
        <f t="shared" si="1"/>
        <v>1.114240030754166</v>
      </c>
      <c r="G48">
        <f t="shared" si="2"/>
        <v>0.51254745707983762</v>
      </c>
      <c r="H48">
        <f t="shared" si="3"/>
        <v>-0.23478843647937786</v>
      </c>
    </row>
    <row r="49" spans="1:8">
      <c r="A49" s="1">
        <v>40609</v>
      </c>
      <c r="B49">
        <v>915.51</v>
      </c>
      <c r="C49" s="2">
        <v>3595</v>
      </c>
      <c r="D49" s="3">
        <v>2129</v>
      </c>
      <c r="E49">
        <v>1.2689999999999999</v>
      </c>
      <c r="F49">
        <f t="shared" si="1"/>
        <v>-0.89226475679766182</v>
      </c>
      <c r="G49">
        <f t="shared" si="2"/>
        <v>-0.93130635428430397</v>
      </c>
      <c r="H49">
        <f t="shared" si="3"/>
        <v>-7.0605760464722334E-2</v>
      </c>
    </row>
    <row r="50" spans="1:8">
      <c r="A50" s="1">
        <v>40616</v>
      </c>
      <c r="B50">
        <v>830.39</v>
      </c>
      <c r="C50" s="2">
        <v>3215</v>
      </c>
      <c r="D50" s="3">
        <v>2004</v>
      </c>
      <c r="E50">
        <v>1.2090000000000001</v>
      </c>
      <c r="F50">
        <f t="shared" si="1"/>
        <v>-0.99374555263003028</v>
      </c>
      <c r="G50">
        <f t="shared" si="2"/>
        <v>-0.99700036583016549</v>
      </c>
      <c r="H50">
        <f t="shared" si="3"/>
        <v>-0.95699223248910215</v>
      </c>
    </row>
    <row r="51" spans="1:8">
      <c r="A51" s="1">
        <v>40623</v>
      </c>
      <c r="B51">
        <v>857.38</v>
      </c>
      <c r="C51" s="2">
        <v>3275</v>
      </c>
      <c r="D51" s="3">
        <v>1972</v>
      </c>
      <c r="E51">
        <v>1.21</v>
      </c>
      <c r="F51">
        <f t="shared" si="1"/>
        <v>4.2764809856799291</v>
      </c>
      <c r="G51">
        <f t="shared" si="2"/>
        <v>1.6156342017357295</v>
      </c>
      <c r="H51">
        <f t="shared" si="3"/>
        <v>-0.56700980959629788</v>
      </c>
    </row>
    <row r="52" spans="1:8">
      <c r="A52" s="1">
        <v>40630</v>
      </c>
      <c r="B52">
        <v>862.62</v>
      </c>
      <c r="C52" s="2">
        <v>3355</v>
      </c>
      <c r="D52" s="3">
        <v>1785</v>
      </c>
      <c r="E52">
        <v>1.2410000000000001</v>
      </c>
      <c r="F52">
        <f t="shared" si="1"/>
        <v>0.37278042369522635</v>
      </c>
      <c r="G52">
        <f t="shared" si="2"/>
        <v>2.5077081289480732</v>
      </c>
      <c r="H52">
        <f t="shared" si="3"/>
        <v>-0.99437622273335557</v>
      </c>
    </row>
    <row r="53" spans="1:8">
      <c r="A53" s="1">
        <v>40637</v>
      </c>
      <c r="B53">
        <v>853.13</v>
      </c>
      <c r="C53" s="2">
        <v>3340</v>
      </c>
      <c r="D53" s="3">
        <v>1815</v>
      </c>
      <c r="E53">
        <v>1.296</v>
      </c>
      <c r="F53">
        <f t="shared" si="1"/>
        <v>-0.43743083138033612</v>
      </c>
      <c r="G53">
        <f t="shared" si="2"/>
        <v>-0.20785442609470062</v>
      </c>
      <c r="H53">
        <f t="shared" si="3"/>
        <v>1.3790154585785541</v>
      </c>
    </row>
    <row r="54" spans="1:8">
      <c r="A54" s="1">
        <v>40644</v>
      </c>
      <c r="B54">
        <v>841.29</v>
      </c>
      <c r="C54" s="2">
        <v>3240</v>
      </c>
      <c r="D54" s="3">
        <v>1760</v>
      </c>
      <c r="E54">
        <v>1.3260000000000001</v>
      </c>
      <c r="F54">
        <f t="shared" si="1"/>
        <v>-0.51651093186308816</v>
      </c>
      <c r="G54">
        <f t="shared" si="2"/>
        <v>-0.79416261468218208</v>
      </c>
      <c r="H54">
        <f t="shared" si="3"/>
        <v>-0.79812896996728222</v>
      </c>
    </row>
    <row r="55" spans="1:8">
      <c r="A55" s="1">
        <v>40651</v>
      </c>
      <c r="B55">
        <v>842.18</v>
      </c>
      <c r="C55" s="2">
        <v>3295</v>
      </c>
      <c r="D55" s="3">
        <v>1666</v>
      </c>
      <c r="E55">
        <v>1.2609999999999999</v>
      </c>
      <c r="F55">
        <f t="shared" si="1"/>
        <v>5.6521258899232762E-2</v>
      </c>
      <c r="G55">
        <f t="shared" si="2"/>
        <v>1.3996132626625437</v>
      </c>
      <c r="H55">
        <f t="shared" si="3"/>
        <v>-0.94239752801997523</v>
      </c>
    </row>
    <row r="56" spans="1:8">
      <c r="A56" s="1">
        <v>40658</v>
      </c>
      <c r="B56">
        <v>851.85</v>
      </c>
      <c r="C56" s="2">
        <v>3230</v>
      </c>
      <c r="D56" s="3">
        <v>1702</v>
      </c>
      <c r="E56">
        <v>1.238</v>
      </c>
      <c r="F56">
        <f t="shared" si="1"/>
        <v>0.81061708380700992</v>
      </c>
      <c r="G56">
        <f t="shared" si="2"/>
        <v>-0.64514626817335963</v>
      </c>
      <c r="H56">
        <f t="shared" si="3"/>
        <v>2.0394643314731407</v>
      </c>
    </row>
    <row r="57" spans="1:8">
      <c r="A57" s="1">
        <v>40665</v>
      </c>
      <c r="B57">
        <v>856.5</v>
      </c>
      <c r="C57" s="2">
        <v>3210</v>
      </c>
      <c r="D57" s="3">
        <v>1714</v>
      </c>
      <c r="E57">
        <v>1.2190000000000001</v>
      </c>
      <c r="F57">
        <f t="shared" si="1"/>
        <v>0.32721248142218284</v>
      </c>
      <c r="G57">
        <f t="shared" si="2"/>
        <v>-0.27601340706778843</v>
      </c>
      <c r="H57">
        <f t="shared" si="3"/>
        <v>0.44100542429691791</v>
      </c>
    </row>
    <row r="58" spans="1:8">
      <c r="A58" s="1">
        <v>40672</v>
      </c>
      <c r="B58">
        <v>839.94</v>
      </c>
      <c r="C58" s="2">
        <v>3400</v>
      </c>
      <c r="D58" s="3">
        <v>1571</v>
      </c>
      <c r="E58">
        <v>1.1639999999999999</v>
      </c>
      <c r="F58">
        <f t="shared" si="1"/>
        <v>-0.63768474159062416</v>
      </c>
      <c r="G58">
        <f t="shared" si="2"/>
        <v>18.890330576616769</v>
      </c>
      <c r="H58">
        <f t="shared" si="3"/>
        <v>-0.98922048782070171</v>
      </c>
    </row>
    <row r="59" spans="1:8">
      <c r="A59" s="1">
        <v>40679</v>
      </c>
      <c r="B59">
        <v>827.77</v>
      </c>
      <c r="C59" s="2">
        <v>3280</v>
      </c>
      <c r="D59" s="3">
        <v>1331</v>
      </c>
      <c r="E59">
        <v>1.147</v>
      </c>
      <c r="F59">
        <f t="shared" si="1"/>
        <v>-0.53184057067452684</v>
      </c>
      <c r="G59">
        <f t="shared" si="2"/>
        <v>-0.84563949639081415</v>
      </c>
      <c r="H59">
        <f t="shared" si="3"/>
        <v>-0.99981965784183202</v>
      </c>
    </row>
    <row r="60" spans="1:8">
      <c r="A60" s="1">
        <v>40686</v>
      </c>
      <c r="B60">
        <v>824.9</v>
      </c>
      <c r="C60" s="2">
        <v>3335</v>
      </c>
      <c r="D60" s="3">
        <v>1364</v>
      </c>
      <c r="E60">
        <v>1.145</v>
      </c>
      <c r="F60">
        <f t="shared" si="1"/>
        <v>-0.16523489073682085</v>
      </c>
      <c r="G60">
        <f t="shared" si="2"/>
        <v>1.3743444124536697</v>
      </c>
      <c r="H60">
        <f t="shared" si="3"/>
        <v>2.5734554485722758</v>
      </c>
    </row>
    <row r="61" spans="1:8">
      <c r="A61" s="1">
        <v>40693</v>
      </c>
      <c r="B61">
        <v>816.57</v>
      </c>
      <c r="C61" s="2">
        <v>3230</v>
      </c>
      <c r="D61" s="3">
        <v>1320</v>
      </c>
      <c r="E61">
        <v>1.1399999999999999</v>
      </c>
      <c r="F61">
        <f t="shared" si="1"/>
        <v>-0.41008414455571185</v>
      </c>
      <c r="G61">
        <f t="shared" si="2"/>
        <v>-0.81052689504995368</v>
      </c>
      <c r="H61">
        <f t="shared" si="3"/>
        <v>-0.81824048045396514</v>
      </c>
    </row>
    <row r="62" spans="1:8">
      <c r="A62" s="1">
        <v>40700</v>
      </c>
      <c r="B62">
        <v>817.38</v>
      </c>
      <c r="C62" s="2">
        <v>3300</v>
      </c>
      <c r="D62" s="3">
        <v>1180</v>
      </c>
      <c r="E62">
        <v>1.139</v>
      </c>
      <c r="F62">
        <f t="shared" si="1"/>
        <v>5.2908199500501629E-2</v>
      </c>
      <c r="G62">
        <f t="shared" si="2"/>
        <v>2.0492547739949152</v>
      </c>
      <c r="H62">
        <f t="shared" si="3"/>
        <v>-0.99706221535058115</v>
      </c>
    </row>
    <row r="63" spans="1:8">
      <c r="A63" s="1">
        <v>40707</v>
      </c>
      <c r="B63">
        <v>805.34</v>
      </c>
      <c r="C63" s="2">
        <v>3175</v>
      </c>
      <c r="D63" s="3">
        <v>1318</v>
      </c>
      <c r="E63">
        <v>1.137</v>
      </c>
      <c r="F63">
        <f t="shared" si="1"/>
        <v>-0.53775343251751151</v>
      </c>
      <c r="G63">
        <f t="shared" si="2"/>
        <v>-0.86573925058181589</v>
      </c>
      <c r="H63">
        <f t="shared" si="3"/>
        <v>313.58423412747118</v>
      </c>
    </row>
    <row r="64" spans="1:8">
      <c r="A64" s="1">
        <v>40714</v>
      </c>
      <c r="B64">
        <v>833.2</v>
      </c>
      <c r="C64" s="2">
        <v>3285</v>
      </c>
      <c r="D64" s="3">
        <v>1495</v>
      </c>
      <c r="E64">
        <v>1.119</v>
      </c>
      <c r="F64">
        <f t="shared" si="1"/>
        <v>4.8619151418821476</v>
      </c>
      <c r="G64">
        <f t="shared" si="2"/>
        <v>4.8771327696839464</v>
      </c>
      <c r="H64">
        <f t="shared" si="3"/>
        <v>700.03658797216292</v>
      </c>
    </row>
    <row r="65" spans="1:8">
      <c r="A65" s="1">
        <v>40721</v>
      </c>
      <c r="B65">
        <v>853.86</v>
      </c>
      <c r="C65" s="2">
        <v>3335</v>
      </c>
      <c r="D65" s="3">
        <v>1585</v>
      </c>
      <c r="E65">
        <v>1.1020000000000001</v>
      </c>
      <c r="F65">
        <f t="shared" si="1"/>
        <v>2.573923099700862</v>
      </c>
      <c r="G65">
        <f t="shared" si="2"/>
        <v>1.1935328693799825</v>
      </c>
      <c r="H65">
        <f t="shared" si="3"/>
        <v>19.901614928730528</v>
      </c>
    </row>
    <row r="66" spans="1:8">
      <c r="A66" s="1">
        <v>40728</v>
      </c>
      <c r="B66">
        <v>874.34</v>
      </c>
      <c r="C66" s="2">
        <v>3445</v>
      </c>
      <c r="D66" s="3">
        <v>1475</v>
      </c>
      <c r="E66">
        <v>1.1619999999999999</v>
      </c>
      <c r="F66">
        <f t="shared" si="1"/>
        <v>2.4298195324976111</v>
      </c>
      <c r="G66">
        <f t="shared" si="2"/>
        <v>4.405752720314366</v>
      </c>
      <c r="H66">
        <f t="shared" si="3"/>
        <v>-0.97625002288184271</v>
      </c>
    </row>
    <row r="67" spans="1:8">
      <c r="A67" s="1">
        <v>40735</v>
      </c>
      <c r="B67">
        <v>859.36</v>
      </c>
      <c r="C67" s="2">
        <v>3330</v>
      </c>
      <c r="D67" s="3">
        <v>1440</v>
      </c>
      <c r="E67">
        <v>1.145</v>
      </c>
      <c r="F67">
        <f t="shared" si="1"/>
        <v>-0.59287388359348503</v>
      </c>
      <c r="G67">
        <f t="shared" si="2"/>
        <v>-0.82889591519984318</v>
      </c>
      <c r="H67">
        <f t="shared" si="3"/>
        <v>-0.71314360738105065</v>
      </c>
    </row>
    <row r="68" spans="1:8">
      <c r="A68" s="1">
        <v>40742</v>
      </c>
      <c r="B68">
        <v>868.81</v>
      </c>
      <c r="C68" s="2">
        <v>3335</v>
      </c>
      <c r="D68" s="3">
        <v>1436</v>
      </c>
      <c r="E68">
        <v>1.099</v>
      </c>
      <c r="F68">
        <f t="shared" ref="F68:F80" si="4">(B68/B67)^52-1</f>
        <v>0.76596930409333019</v>
      </c>
      <c r="G68">
        <f t="shared" si="2"/>
        <v>8.1143761862964237E-2</v>
      </c>
      <c r="H68">
        <f t="shared" si="3"/>
        <v>-0.13467094502965138</v>
      </c>
    </row>
    <row r="69" spans="1:8">
      <c r="A69" s="1">
        <v>40749</v>
      </c>
      <c r="B69">
        <v>841.37</v>
      </c>
      <c r="C69" s="2">
        <v>3155</v>
      </c>
      <c r="D69" s="3">
        <v>1298</v>
      </c>
      <c r="E69">
        <v>1.103</v>
      </c>
      <c r="F69">
        <f t="shared" si="4"/>
        <v>-0.81153313429362051</v>
      </c>
      <c r="G69">
        <f t="shared" si="2"/>
        <v>-0.94415512578960403</v>
      </c>
      <c r="H69">
        <f t="shared" si="3"/>
        <v>-0.9947729923823927</v>
      </c>
    </row>
    <row r="70" spans="1:8">
      <c r="A70" s="1">
        <v>40756</v>
      </c>
      <c r="B70">
        <v>800.96</v>
      </c>
      <c r="C70" s="2">
        <v>3040</v>
      </c>
      <c r="D70" s="3">
        <v>1248</v>
      </c>
      <c r="E70">
        <v>1.095</v>
      </c>
      <c r="F70">
        <f t="shared" si="4"/>
        <v>-0.92265399763015599</v>
      </c>
      <c r="G70">
        <f t="shared" si="2"/>
        <v>-0.85496946752027803</v>
      </c>
      <c r="H70">
        <f t="shared" si="3"/>
        <v>-0.8703195735917123</v>
      </c>
    </row>
    <row r="71" spans="1:8">
      <c r="A71" s="1">
        <v>40763</v>
      </c>
      <c r="B71">
        <v>768.19</v>
      </c>
      <c r="C71" s="2">
        <v>2819</v>
      </c>
      <c r="D71" s="3">
        <v>1319</v>
      </c>
      <c r="E71">
        <v>1.026</v>
      </c>
      <c r="F71">
        <f t="shared" si="4"/>
        <v>-0.88607823210580716</v>
      </c>
      <c r="G71">
        <f t="shared" si="2"/>
        <v>-0.98025225104079683</v>
      </c>
      <c r="H71">
        <f t="shared" si="3"/>
        <v>16.765233922177007</v>
      </c>
    </row>
    <row r="72" spans="1:8">
      <c r="A72" s="1">
        <v>40770</v>
      </c>
      <c r="B72">
        <v>751.69</v>
      </c>
      <c r="C72" s="2">
        <v>2768</v>
      </c>
      <c r="D72" s="3">
        <v>1332</v>
      </c>
      <c r="E72">
        <v>1.0620000000000001</v>
      </c>
      <c r="F72">
        <f t="shared" si="4"/>
        <v>-0.67666969440887725</v>
      </c>
      <c r="G72">
        <f t="shared" si="2"/>
        <v>-0.61301644004097489</v>
      </c>
      <c r="H72">
        <f t="shared" si="3"/>
        <v>0.66529172103981904</v>
      </c>
    </row>
    <row r="73" spans="1:8">
      <c r="A73" s="1">
        <v>40777</v>
      </c>
      <c r="B73">
        <v>756.07</v>
      </c>
      <c r="C73" s="2">
        <v>2768</v>
      </c>
      <c r="D73" s="3">
        <v>1357</v>
      </c>
      <c r="E73">
        <v>1.012</v>
      </c>
      <c r="F73">
        <f t="shared" si="4"/>
        <v>0.35272069990217614</v>
      </c>
      <c r="G73">
        <f t="shared" si="2"/>
        <v>0</v>
      </c>
      <c r="H73">
        <f t="shared" si="3"/>
        <v>1.6298585308611147</v>
      </c>
    </row>
    <row r="74" spans="1:8">
      <c r="A74" s="1">
        <v>40784</v>
      </c>
      <c r="B74">
        <v>769.78</v>
      </c>
      <c r="C74" s="2">
        <v>2711</v>
      </c>
      <c r="D74" s="3">
        <v>1348</v>
      </c>
      <c r="E74">
        <v>1.044</v>
      </c>
      <c r="F74">
        <f t="shared" si="4"/>
        <v>1.545892695948448</v>
      </c>
      <c r="G74">
        <f t="shared" si="2"/>
        <v>-0.6610790201031318</v>
      </c>
      <c r="H74">
        <f t="shared" si="3"/>
        <v>-0.29250672503240083</v>
      </c>
    </row>
    <row r="75" spans="1:8">
      <c r="A75" s="1">
        <v>40791</v>
      </c>
      <c r="B75">
        <v>755.7</v>
      </c>
      <c r="C75" s="2">
        <v>2680</v>
      </c>
      <c r="D75" s="3">
        <v>1418</v>
      </c>
      <c r="E75">
        <v>1.0089999999999999</v>
      </c>
      <c r="F75">
        <f t="shared" si="4"/>
        <v>-0.61708221023864884</v>
      </c>
      <c r="G75">
        <f t="shared" si="2"/>
        <v>-0.4501118316351157</v>
      </c>
      <c r="H75">
        <f t="shared" si="3"/>
        <v>12.908798315477528</v>
      </c>
    </row>
    <row r="76" spans="1:8">
      <c r="A76" s="1">
        <v>40798</v>
      </c>
      <c r="B76">
        <v>768.13</v>
      </c>
      <c r="C76" s="2">
        <v>2734</v>
      </c>
      <c r="D76" s="3">
        <v>1353</v>
      </c>
      <c r="E76">
        <v>0.997</v>
      </c>
      <c r="F76">
        <f t="shared" si="4"/>
        <v>1.3358011022151612</v>
      </c>
      <c r="G76">
        <f t="shared" si="2"/>
        <v>1.8217156218528729</v>
      </c>
      <c r="H76">
        <f t="shared" si="3"/>
        <v>-0.91283915759462408</v>
      </c>
    </row>
    <row r="77" spans="1:8">
      <c r="A77" s="1">
        <v>40805</v>
      </c>
      <c r="B77">
        <v>744.54</v>
      </c>
      <c r="C77" s="2">
        <v>2628</v>
      </c>
      <c r="D77" s="3">
        <v>1352</v>
      </c>
      <c r="E77">
        <v>1.008</v>
      </c>
      <c r="F77">
        <f t="shared" si="4"/>
        <v>-0.80249777035640557</v>
      </c>
      <c r="G77">
        <f t="shared" si="2"/>
        <v>-0.8720629789674017</v>
      </c>
      <c r="H77">
        <f t="shared" si="3"/>
        <v>-3.7717605030760715E-2</v>
      </c>
    </row>
    <row r="78" spans="1:8">
      <c r="A78" s="1">
        <v>40812</v>
      </c>
      <c r="B78">
        <v>761.17</v>
      </c>
      <c r="C78" s="2">
        <v>2688</v>
      </c>
      <c r="D78" s="3">
        <v>1348</v>
      </c>
      <c r="E78">
        <v>0.98299999999999998</v>
      </c>
      <c r="F78">
        <f t="shared" si="4"/>
        <v>2.1540506554370782</v>
      </c>
      <c r="G78">
        <f t="shared" si="2"/>
        <v>2.2344689149939891</v>
      </c>
      <c r="H78">
        <f t="shared" si="3"/>
        <v>-0.14279157489249439</v>
      </c>
    </row>
    <row r="79" spans="1:8">
      <c r="A79" s="1">
        <v>40819</v>
      </c>
      <c r="B79">
        <v>741.55</v>
      </c>
      <c r="C79" s="2">
        <v>2549</v>
      </c>
      <c r="D79" s="3">
        <v>1226</v>
      </c>
      <c r="E79">
        <v>1.032</v>
      </c>
      <c r="F79">
        <f t="shared" si="4"/>
        <v>-0.74280864935517488</v>
      </c>
      <c r="G79">
        <f t="shared" si="2"/>
        <v>-0.93677196332225476</v>
      </c>
      <c r="H79">
        <f t="shared" si="3"/>
        <v>-0.99279506519938066</v>
      </c>
    </row>
    <row r="80" spans="1:8">
      <c r="A80" s="1">
        <v>40826</v>
      </c>
      <c r="B80">
        <v>753.44</v>
      </c>
      <c r="C80" s="2">
        <v>2600</v>
      </c>
      <c r="D80">
        <v>1197</v>
      </c>
      <c r="E80">
        <v>0.98599999999999999</v>
      </c>
      <c r="F80">
        <f t="shared" si="4"/>
        <v>1.2867998801042715</v>
      </c>
      <c r="G80">
        <f t="shared" si="2"/>
        <v>1.8014485450884399</v>
      </c>
      <c r="H80">
        <f t="shared" si="3"/>
        <v>-0.71200074014158266</v>
      </c>
    </row>
    <row r="81" spans="1:8">
      <c r="A81" t="s">
        <v>7</v>
      </c>
      <c r="B81">
        <f>AVERAGE(B2:B80)</f>
        <v>855.80151898734164</v>
      </c>
      <c r="C81">
        <f>AVERAGE(C2:C80)</f>
        <v>3192.493670886076</v>
      </c>
      <c r="D81">
        <f>AVERAGE(D2:D80)</f>
        <v>1844.3037974683543</v>
      </c>
      <c r="E81">
        <f>AVERAGE(E2:E80)</f>
        <v>1.141886075949367</v>
      </c>
      <c r="F81">
        <f>AVERAGE(F3:F80)</f>
        <v>0.49176352301670651</v>
      </c>
      <c r="G81">
        <f>AVERAGE(G3:G80)</f>
        <v>2.6772575729370045</v>
      </c>
      <c r="H81">
        <f>AVERAGE(H3:H80)</f>
        <v>13.8072837286426</v>
      </c>
    </row>
    <row r="82" spans="1:8">
      <c r="A82" t="s">
        <v>8</v>
      </c>
      <c r="B82">
        <f>STDEV(B2:B80)</f>
        <v>58.055986132943325</v>
      </c>
      <c r="C82">
        <f>STDEV(C2:C80)</f>
        <v>290.3828098243427</v>
      </c>
      <c r="D82">
        <f>STDEV(D2:D80)</f>
        <v>332.75618064075843</v>
      </c>
      <c r="E82">
        <f>STDEV(E2:E80)</f>
        <v>0.12161340464048814</v>
      </c>
      <c r="F82">
        <f>STDEV(F3:F80)</f>
        <v>1.4478824457491695</v>
      </c>
      <c r="G82">
        <f>STDEV(G3:G80)</f>
        <v>11.534782942591605</v>
      </c>
      <c r="H82">
        <f>STDEV(H3:H80)</f>
        <v>86.376839113438947</v>
      </c>
    </row>
    <row r="83" spans="1:8">
      <c r="A83" t="s">
        <v>9</v>
      </c>
      <c r="B83">
        <f>SKEW(B2:B80)</f>
        <v>0.20477144763744426</v>
      </c>
      <c r="C83">
        <f>SKEW(C2:C80)</f>
        <v>-2.9580395662457747E-2</v>
      </c>
      <c r="D83">
        <f>SKEW(D2:D80)</f>
        <v>-0.77201545068386712</v>
      </c>
      <c r="E83">
        <f>SKEW(E2:E80)</f>
        <v>-0.1687049038797841</v>
      </c>
      <c r="F83">
        <f>SKEW(F3:F80)</f>
        <v>1.4796484651435071</v>
      </c>
      <c r="G83">
        <f>SKEW(G3:G80)</f>
        <v>6.5807757032843881</v>
      </c>
      <c r="H83">
        <f>SKEW(H3:H80)</f>
        <v>7.2368015295755415</v>
      </c>
    </row>
    <row r="84" spans="1:8">
      <c r="A84" t="s">
        <v>10</v>
      </c>
      <c r="B84">
        <f>KURT(B2:B80)+3</f>
        <v>2.9435485734403457</v>
      </c>
      <c r="C84">
        <f t="shared" ref="C84:H84" si="5">KURT(C2:C80)+3</f>
        <v>2.9108325549759906</v>
      </c>
      <c r="D84">
        <f t="shared" si="5"/>
        <v>1.9078615389192413</v>
      </c>
      <c r="E84">
        <f t="shared" si="5"/>
        <v>2.3524328100720142</v>
      </c>
      <c r="F84">
        <f t="shared" si="5"/>
        <v>4.9667192688875597</v>
      </c>
      <c r="G84">
        <f t="shared" si="5"/>
        <v>51.3110660314317</v>
      </c>
      <c r="H84">
        <f t="shared" si="5"/>
        <v>57.846876582517339</v>
      </c>
    </row>
    <row r="85" spans="1:8">
      <c r="A85" t="s">
        <v>11</v>
      </c>
      <c r="B85">
        <f>MEDIAN(B2:B80)</f>
        <v>851.85</v>
      </c>
      <c r="C85">
        <f t="shared" ref="C85:E85" si="6">MEDIAN(C2:C80)</f>
        <v>3230</v>
      </c>
      <c r="D85">
        <f t="shared" si="6"/>
        <v>2022</v>
      </c>
      <c r="E85">
        <f t="shared" si="6"/>
        <v>1.145</v>
      </c>
      <c r="F85">
        <f>MEDIAN(F3:F80)</f>
        <v>4.889486694503975E-2</v>
      </c>
      <c r="G85">
        <f>MEDIAN(G3:G80)</f>
        <v>-0.14268404544056434</v>
      </c>
      <c r="H85">
        <f>MEDIAN(H3:H80)</f>
        <v>-7.2121489960565777E-2</v>
      </c>
    </row>
    <row r="86" spans="1:8">
      <c r="A86" t="s">
        <v>12</v>
      </c>
      <c r="B86">
        <f>QUARTILE(B2:B80,3)-QUARTILE(B2:B80,1)</f>
        <v>59.355000000000018</v>
      </c>
      <c r="C86">
        <f t="shared" ref="C86:H86" si="7">QUARTILE(C2:C80,3)-QUARTILE(C2:C80,1)</f>
        <v>317.5</v>
      </c>
      <c r="D86">
        <f t="shared" si="7"/>
        <v>618</v>
      </c>
      <c r="E86">
        <f t="shared" si="7"/>
        <v>0.18049999999999988</v>
      </c>
      <c r="F86">
        <f t="shared" si="7"/>
        <v>1.6707354625721225</v>
      </c>
      <c r="G86">
        <f t="shared" si="7"/>
        <v>2.547930781283509</v>
      </c>
      <c r="H86">
        <f t="shared" si="7"/>
        <v>1.2561386469773499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workbookViewId="0">
      <selection activeCell="B2" sqref="B2"/>
    </sheetView>
  </sheetViews>
  <sheetFormatPr defaultRowHeight="13.5"/>
  <cols>
    <col min="1" max="1" width="14.625" customWidth="1"/>
  </cols>
  <sheetData>
    <row r="1" spans="1:2">
      <c r="B1" t="s">
        <v>1</v>
      </c>
    </row>
    <row r="2" spans="1:2">
      <c r="A2" s="1">
        <v>40280</v>
      </c>
      <c r="B2" s="2">
        <v>3695</v>
      </c>
    </row>
    <row r="3" spans="1:2">
      <c r="A3" s="1">
        <v>40287</v>
      </c>
      <c r="B3" s="2">
        <v>3570</v>
      </c>
    </row>
    <row r="4" spans="1:2">
      <c r="A4" s="1">
        <v>40294</v>
      </c>
      <c r="B4" s="2">
        <v>3665</v>
      </c>
    </row>
    <row r="5" spans="1:2">
      <c r="A5" s="1">
        <v>40301</v>
      </c>
      <c r="B5" s="2">
        <v>3480</v>
      </c>
    </row>
    <row r="6" spans="1:2">
      <c r="A6" s="1">
        <v>40308</v>
      </c>
      <c r="B6" s="2">
        <v>3530</v>
      </c>
    </row>
    <row r="7" spans="1:2">
      <c r="A7" s="1">
        <v>40315</v>
      </c>
      <c r="B7" s="2">
        <v>3355</v>
      </c>
    </row>
    <row r="8" spans="1:2">
      <c r="A8" s="1">
        <v>40322</v>
      </c>
      <c r="B8" s="2">
        <v>3300</v>
      </c>
    </row>
    <row r="9" spans="1:2">
      <c r="A9" s="1">
        <v>40329</v>
      </c>
      <c r="B9" s="2">
        <v>3345</v>
      </c>
    </row>
    <row r="10" spans="1:2">
      <c r="A10" s="1">
        <v>40336</v>
      </c>
      <c r="B10" s="2">
        <v>3215</v>
      </c>
    </row>
    <row r="11" spans="1:2">
      <c r="A11" s="1">
        <v>40343</v>
      </c>
      <c r="B11" s="2">
        <v>3240</v>
      </c>
    </row>
    <row r="12" spans="1:2">
      <c r="A12" s="1">
        <v>40350</v>
      </c>
      <c r="B12" s="2">
        <v>3135</v>
      </c>
    </row>
    <row r="13" spans="1:2">
      <c r="A13" s="1">
        <v>40357</v>
      </c>
      <c r="B13" s="2">
        <v>3020</v>
      </c>
    </row>
    <row r="14" spans="1:2">
      <c r="A14" s="1">
        <v>40364</v>
      </c>
      <c r="B14" s="2">
        <v>3120</v>
      </c>
    </row>
    <row r="15" spans="1:2">
      <c r="A15" s="1">
        <v>40371</v>
      </c>
      <c r="B15" s="2">
        <v>3135</v>
      </c>
    </row>
    <row r="16" spans="1:2">
      <c r="A16" s="1">
        <v>40378</v>
      </c>
      <c r="B16" s="2">
        <v>3085</v>
      </c>
    </row>
    <row r="17" spans="1:2">
      <c r="A17" s="1">
        <v>40385</v>
      </c>
      <c r="B17" s="2">
        <v>3050</v>
      </c>
    </row>
    <row r="18" spans="1:2">
      <c r="A18" s="1">
        <v>40392</v>
      </c>
      <c r="B18" s="2">
        <v>3115</v>
      </c>
    </row>
    <row r="19" spans="1:2">
      <c r="A19" s="1">
        <v>40399</v>
      </c>
      <c r="B19" s="2">
        <v>3030</v>
      </c>
    </row>
    <row r="20" spans="1:2">
      <c r="A20" s="1">
        <v>40406</v>
      </c>
      <c r="B20" s="2">
        <v>3030</v>
      </c>
    </row>
    <row r="21" spans="1:2">
      <c r="A21" s="1">
        <v>40413</v>
      </c>
      <c r="B21" s="2">
        <v>2941</v>
      </c>
    </row>
    <row r="22" spans="1:2">
      <c r="A22" s="1">
        <v>40420</v>
      </c>
      <c r="B22" s="2">
        <v>2909</v>
      </c>
    </row>
    <row r="23" spans="1:2">
      <c r="A23" s="1">
        <v>40427</v>
      </c>
      <c r="B23" s="2">
        <v>2951</v>
      </c>
    </row>
    <row r="24" spans="1:2">
      <c r="A24" s="1">
        <v>40434</v>
      </c>
      <c r="B24" s="2">
        <v>3085</v>
      </c>
    </row>
    <row r="25" spans="1:2">
      <c r="A25" s="1">
        <v>40441</v>
      </c>
      <c r="B25" s="2">
        <v>3060</v>
      </c>
    </row>
    <row r="26" spans="1:2">
      <c r="A26" s="1">
        <v>40448</v>
      </c>
      <c r="B26" s="2">
        <v>2983</v>
      </c>
    </row>
    <row r="27" spans="1:2">
      <c r="A27" s="1">
        <v>40455</v>
      </c>
      <c r="B27" s="2">
        <v>2895</v>
      </c>
    </row>
    <row r="28" spans="1:2">
      <c r="A28" s="1">
        <v>40462</v>
      </c>
      <c r="B28" s="2">
        <v>2894</v>
      </c>
    </row>
    <row r="29" spans="1:2">
      <c r="A29" s="1">
        <v>40469</v>
      </c>
      <c r="B29" s="2">
        <v>2926</v>
      </c>
    </row>
    <row r="30" spans="1:2">
      <c r="A30" s="1">
        <v>40476</v>
      </c>
      <c r="B30" s="2">
        <v>2859</v>
      </c>
    </row>
    <row r="31" spans="1:2">
      <c r="A31" s="1">
        <v>40483</v>
      </c>
      <c r="B31" s="2">
        <v>2964</v>
      </c>
    </row>
    <row r="32" spans="1:2">
      <c r="A32" s="1">
        <v>40490</v>
      </c>
      <c r="B32" s="2">
        <v>3095</v>
      </c>
    </row>
    <row r="33" spans="1:2">
      <c r="A33" s="1">
        <v>40497</v>
      </c>
      <c r="B33" s="2">
        <v>3265</v>
      </c>
    </row>
    <row r="34" spans="1:2">
      <c r="A34" s="1">
        <v>40504</v>
      </c>
      <c r="B34" s="2">
        <v>3290</v>
      </c>
    </row>
    <row r="35" spans="1:2">
      <c r="A35" s="1">
        <v>40511</v>
      </c>
      <c r="B35" s="2">
        <v>3275</v>
      </c>
    </row>
    <row r="36" spans="1:2">
      <c r="A36" s="1">
        <v>40518</v>
      </c>
      <c r="B36" s="2">
        <v>3230</v>
      </c>
    </row>
    <row r="37" spans="1:2">
      <c r="A37" s="1">
        <v>40525</v>
      </c>
      <c r="B37" s="2">
        <v>3255</v>
      </c>
    </row>
    <row r="38" spans="1:2">
      <c r="A38" s="1">
        <v>40532</v>
      </c>
      <c r="B38" s="2">
        <v>3225</v>
      </c>
    </row>
    <row r="39" spans="1:2">
      <c r="A39" s="1">
        <v>40539</v>
      </c>
      <c r="B39" s="2">
        <v>3220</v>
      </c>
    </row>
    <row r="40" spans="1:2">
      <c r="A40" s="1">
        <v>40546</v>
      </c>
      <c r="B40" s="2">
        <v>3455</v>
      </c>
    </row>
    <row r="41" spans="1:2">
      <c r="A41" s="1">
        <v>40553</v>
      </c>
      <c r="B41" s="2">
        <v>3550</v>
      </c>
    </row>
    <row r="42" spans="1:2">
      <c r="A42" s="1">
        <v>40560</v>
      </c>
      <c r="B42" s="2">
        <v>3370</v>
      </c>
    </row>
    <row r="43" spans="1:2">
      <c r="A43" s="1">
        <v>40567</v>
      </c>
      <c r="B43" s="2">
        <v>3390</v>
      </c>
    </row>
    <row r="44" spans="1:2">
      <c r="A44" s="1">
        <v>40574</v>
      </c>
      <c r="B44" s="2">
        <v>3460</v>
      </c>
    </row>
    <row r="45" spans="1:2">
      <c r="A45" s="1">
        <v>40581</v>
      </c>
      <c r="B45" s="2">
        <v>3775</v>
      </c>
    </row>
    <row r="46" spans="1:2">
      <c r="A46" s="1">
        <v>40588</v>
      </c>
      <c r="B46" s="2">
        <v>3885</v>
      </c>
    </row>
    <row r="47" spans="1:2">
      <c r="A47" s="1">
        <v>40595</v>
      </c>
      <c r="B47" s="2">
        <v>3755</v>
      </c>
    </row>
    <row r="48" spans="1:2">
      <c r="A48" s="1">
        <v>40602</v>
      </c>
      <c r="B48" s="2">
        <v>3785</v>
      </c>
    </row>
    <row r="49" spans="1:2">
      <c r="A49" s="1">
        <v>40609</v>
      </c>
      <c r="B49" s="2">
        <v>3595</v>
      </c>
    </row>
    <row r="50" spans="1:2">
      <c r="A50" s="1">
        <v>40616</v>
      </c>
      <c r="B50" s="2">
        <v>3215</v>
      </c>
    </row>
    <row r="51" spans="1:2">
      <c r="A51" s="1">
        <v>40623</v>
      </c>
      <c r="B51" s="2">
        <v>3275</v>
      </c>
    </row>
    <row r="52" spans="1:2">
      <c r="A52" s="1">
        <v>40630</v>
      </c>
      <c r="B52" s="2">
        <v>3355</v>
      </c>
    </row>
    <row r="53" spans="1:2">
      <c r="A53" s="1">
        <v>40637</v>
      </c>
      <c r="B53" s="2">
        <v>3340</v>
      </c>
    </row>
    <row r="54" spans="1:2">
      <c r="A54" s="1">
        <v>40644</v>
      </c>
      <c r="B54" s="2">
        <v>3240</v>
      </c>
    </row>
    <row r="55" spans="1:2">
      <c r="A55" s="1">
        <v>40651</v>
      </c>
      <c r="B55" s="2">
        <v>3295</v>
      </c>
    </row>
    <row r="56" spans="1:2">
      <c r="A56" s="1">
        <v>40658</v>
      </c>
      <c r="B56" s="2">
        <v>3230</v>
      </c>
    </row>
    <row r="57" spans="1:2">
      <c r="A57" s="1">
        <v>40665</v>
      </c>
      <c r="B57" s="2">
        <v>3210</v>
      </c>
    </row>
    <row r="58" spans="1:2">
      <c r="A58" s="1">
        <v>40672</v>
      </c>
      <c r="B58" s="2">
        <v>3400</v>
      </c>
    </row>
    <row r="59" spans="1:2">
      <c r="A59" s="1">
        <v>40679</v>
      </c>
      <c r="B59" s="2">
        <v>3280</v>
      </c>
    </row>
    <row r="60" spans="1:2">
      <c r="A60" s="1">
        <v>40686</v>
      </c>
      <c r="B60" s="2">
        <v>3335</v>
      </c>
    </row>
    <row r="61" spans="1:2">
      <c r="A61" s="1">
        <v>40693</v>
      </c>
      <c r="B61" s="2">
        <v>3230</v>
      </c>
    </row>
    <row r="62" spans="1:2">
      <c r="A62" s="1">
        <v>40700</v>
      </c>
      <c r="B62" s="2">
        <v>3300</v>
      </c>
    </row>
    <row r="63" spans="1:2">
      <c r="A63" s="1">
        <v>40707</v>
      </c>
      <c r="B63" s="2">
        <v>3175</v>
      </c>
    </row>
    <row r="64" spans="1:2">
      <c r="A64" s="1">
        <v>40714</v>
      </c>
      <c r="B64" s="2">
        <v>3285</v>
      </c>
    </row>
    <row r="65" spans="1:2">
      <c r="A65" s="1">
        <v>40721</v>
      </c>
      <c r="B65" s="2">
        <v>3335</v>
      </c>
    </row>
    <row r="66" spans="1:2">
      <c r="A66" s="1">
        <v>40728</v>
      </c>
      <c r="B66" s="2">
        <v>3445</v>
      </c>
    </row>
    <row r="67" spans="1:2">
      <c r="A67" s="1">
        <v>40735</v>
      </c>
      <c r="B67" s="2">
        <v>3330</v>
      </c>
    </row>
    <row r="68" spans="1:2">
      <c r="A68" s="1">
        <v>40742</v>
      </c>
      <c r="B68" s="2">
        <v>3335</v>
      </c>
    </row>
    <row r="69" spans="1:2">
      <c r="A69" s="1">
        <v>40749</v>
      </c>
      <c r="B69" s="2">
        <v>3155</v>
      </c>
    </row>
    <row r="70" spans="1:2">
      <c r="A70" s="1">
        <v>40756</v>
      </c>
      <c r="B70" s="2">
        <v>3040</v>
      </c>
    </row>
    <row r="71" spans="1:2">
      <c r="A71" s="1">
        <v>40763</v>
      </c>
      <c r="B71" s="2">
        <v>2819</v>
      </c>
    </row>
    <row r="72" spans="1:2">
      <c r="A72" s="1">
        <v>40770</v>
      </c>
      <c r="B72" s="2">
        <v>2768</v>
      </c>
    </row>
    <row r="73" spans="1:2">
      <c r="A73" s="1">
        <v>40777</v>
      </c>
      <c r="B73" s="2">
        <v>2768</v>
      </c>
    </row>
    <row r="74" spans="1:2">
      <c r="A74" s="1">
        <v>40784</v>
      </c>
      <c r="B74" s="2">
        <v>2711</v>
      </c>
    </row>
    <row r="75" spans="1:2">
      <c r="A75" s="1">
        <v>40791</v>
      </c>
      <c r="B75" s="2">
        <v>2680</v>
      </c>
    </row>
    <row r="76" spans="1:2">
      <c r="A76" s="1">
        <v>40798</v>
      </c>
      <c r="B76" s="2">
        <v>2734</v>
      </c>
    </row>
    <row r="77" spans="1:2">
      <c r="A77" s="1">
        <v>40805</v>
      </c>
      <c r="B77" s="2">
        <v>2628</v>
      </c>
    </row>
    <row r="78" spans="1:2">
      <c r="A78" s="1">
        <v>40812</v>
      </c>
      <c r="B78" s="2">
        <v>2688</v>
      </c>
    </row>
    <row r="79" spans="1:2">
      <c r="A79" s="1">
        <v>40819</v>
      </c>
      <c r="B79" s="2">
        <v>2549</v>
      </c>
    </row>
    <row r="80" spans="1:2">
      <c r="A80" s="1">
        <v>40826</v>
      </c>
      <c r="B80" s="2">
        <v>2600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workbookViewId="0">
      <selection activeCell="H9" sqref="H9"/>
    </sheetView>
  </sheetViews>
  <sheetFormatPr defaultRowHeight="13.5"/>
  <sheetData>
    <row r="1" spans="1:8">
      <c r="A1" t="s">
        <v>0</v>
      </c>
      <c r="B1" t="s">
        <v>14</v>
      </c>
      <c r="C1" t="s">
        <v>18</v>
      </c>
      <c r="D1" s="9" t="s">
        <v>13</v>
      </c>
      <c r="E1" s="9" t="s">
        <v>16</v>
      </c>
      <c r="F1" s="9" t="s">
        <v>17</v>
      </c>
      <c r="H1" s="10" t="s">
        <v>14</v>
      </c>
    </row>
    <row r="2" spans="1:8">
      <c r="A2">
        <v>988.84</v>
      </c>
      <c r="B2">
        <f>760</f>
        <v>760</v>
      </c>
      <c r="C2">
        <f>LN(A2)</f>
        <v>6.8965325389596561</v>
      </c>
      <c r="D2" s="4">
        <v>760</v>
      </c>
      <c r="E2" s="5">
        <v>6</v>
      </c>
      <c r="F2" s="6">
        <v>7.5949367088607597E-2</v>
      </c>
      <c r="H2">
        <v>6.6</v>
      </c>
    </row>
    <row r="3" spans="1:8">
      <c r="A3">
        <v>978.2</v>
      </c>
      <c r="B3">
        <f>B2+30</f>
        <v>790</v>
      </c>
      <c r="C3">
        <f t="shared" ref="C3:C66" si="0">LN(A3)</f>
        <v>6.8857141481052571</v>
      </c>
      <c r="D3" s="4">
        <v>790</v>
      </c>
      <c r="E3" s="5">
        <v>4</v>
      </c>
      <c r="F3" s="6">
        <v>0.12658227848101267</v>
      </c>
      <c r="H3">
        <f>H2+0.04</f>
        <v>6.64</v>
      </c>
    </row>
    <row r="4" spans="1:8">
      <c r="A4">
        <v>987.04</v>
      </c>
      <c r="B4">
        <f t="shared" ref="B4:B9" si="1">B3+30</f>
        <v>820</v>
      </c>
      <c r="C4">
        <f t="shared" si="0"/>
        <v>6.8947105654613283</v>
      </c>
      <c r="D4" s="4">
        <v>820</v>
      </c>
      <c r="E4" s="5">
        <v>6</v>
      </c>
      <c r="F4" s="6">
        <v>0.20253164556962025</v>
      </c>
      <c r="H4">
        <f t="shared" ref="H4:H10" si="2">H3+0.04</f>
        <v>6.68</v>
      </c>
    </row>
    <row r="5" spans="1:8">
      <c r="A5">
        <v>931.74</v>
      </c>
      <c r="B5">
        <f t="shared" si="1"/>
        <v>850</v>
      </c>
      <c r="C5">
        <f t="shared" si="0"/>
        <v>6.8370538058091528</v>
      </c>
      <c r="D5" s="4">
        <v>850</v>
      </c>
      <c r="E5" s="5">
        <v>23</v>
      </c>
      <c r="F5" s="6">
        <v>0.49367088607594939</v>
      </c>
      <c r="H5">
        <f t="shared" si="2"/>
        <v>6.72</v>
      </c>
    </row>
    <row r="6" spans="1:8">
      <c r="A6">
        <v>936.45</v>
      </c>
      <c r="B6">
        <f t="shared" si="1"/>
        <v>880</v>
      </c>
      <c r="C6">
        <f t="shared" si="0"/>
        <v>6.8420961301758627</v>
      </c>
      <c r="D6" s="4">
        <v>880</v>
      </c>
      <c r="E6" s="5">
        <v>19</v>
      </c>
      <c r="F6" s="6">
        <v>0.73417721518987344</v>
      </c>
      <c r="H6">
        <f t="shared" si="2"/>
        <v>6.76</v>
      </c>
    </row>
    <row r="7" spans="1:8">
      <c r="A7">
        <v>879.69</v>
      </c>
      <c r="B7">
        <f t="shared" si="1"/>
        <v>910</v>
      </c>
      <c r="C7">
        <f t="shared" si="0"/>
        <v>6.7795695726823668</v>
      </c>
      <c r="D7" s="4">
        <v>910</v>
      </c>
      <c r="E7" s="5">
        <v>6</v>
      </c>
      <c r="F7" s="6">
        <v>0.810126582278481</v>
      </c>
      <c r="H7">
        <f t="shared" si="2"/>
        <v>6.8</v>
      </c>
    </row>
    <row r="8" spans="1:8">
      <c r="A8">
        <v>878.52</v>
      </c>
      <c r="B8">
        <f t="shared" si="1"/>
        <v>940</v>
      </c>
      <c r="C8">
        <f t="shared" si="0"/>
        <v>6.7782386734465518</v>
      </c>
      <c r="D8" s="4">
        <v>940</v>
      </c>
      <c r="E8" s="5">
        <v>8</v>
      </c>
      <c r="F8" s="6">
        <v>0.91139240506329111</v>
      </c>
      <c r="H8">
        <f t="shared" si="2"/>
        <v>6.84</v>
      </c>
    </row>
    <row r="9" spans="1:8">
      <c r="A9">
        <v>890.16</v>
      </c>
      <c r="B9">
        <f t="shared" si="1"/>
        <v>970</v>
      </c>
      <c r="C9">
        <f t="shared" si="0"/>
        <v>6.7914012218494451</v>
      </c>
      <c r="D9" s="4">
        <v>970</v>
      </c>
      <c r="E9" s="5">
        <v>3</v>
      </c>
      <c r="F9" s="6">
        <v>0.94936708860759489</v>
      </c>
      <c r="H9">
        <f t="shared" si="2"/>
        <v>6.88</v>
      </c>
    </row>
    <row r="10" spans="1:8" ht="14.25" thickBot="1">
      <c r="A10">
        <v>866.44</v>
      </c>
      <c r="C10">
        <f t="shared" si="0"/>
        <v>6.7643928626727776</v>
      </c>
      <c r="D10" s="7" t="s">
        <v>15</v>
      </c>
      <c r="E10" s="7">
        <v>4</v>
      </c>
      <c r="F10" s="8">
        <v>1</v>
      </c>
    </row>
    <row r="11" spans="1:8">
      <c r="A11">
        <v>884.64</v>
      </c>
      <c r="C11">
        <f t="shared" si="0"/>
        <v>6.7851807825896229</v>
      </c>
    </row>
    <row r="12" spans="1:8">
      <c r="A12">
        <v>867.3</v>
      </c>
      <c r="C12">
        <f t="shared" si="0"/>
        <v>6.7653849376904098</v>
      </c>
    </row>
    <row r="13" spans="1:8">
      <c r="A13">
        <v>830.98</v>
      </c>
      <c r="C13">
        <f t="shared" si="0"/>
        <v>6.722605727177136</v>
      </c>
    </row>
    <row r="14" spans="1:8">
      <c r="A14">
        <v>861.21</v>
      </c>
      <c r="C14">
        <f t="shared" si="0"/>
        <v>6.7583383771273908</v>
      </c>
    </row>
    <row r="15" spans="1:8">
      <c r="A15">
        <v>840.58</v>
      </c>
      <c r="C15">
        <f t="shared" si="0"/>
        <v>6.7340921297588237</v>
      </c>
    </row>
    <row r="16" spans="1:8">
      <c r="A16">
        <v>841.29</v>
      </c>
      <c r="C16">
        <f t="shared" si="0"/>
        <v>6.734936428119787</v>
      </c>
    </row>
    <row r="17" spans="1:3">
      <c r="A17">
        <v>849.5</v>
      </c>
      <c r="C17">
        <f t="shared" si="0"/>
        <v>6.7446479411119871</v>
      </c>
    </row>
    <row r="18" spans="1:3">
      <c r="A18">
        <v>861.17</v>
      </c>
      <c r="C18">
        <f t="shared" si="0"/>
        <v>6.7582919297696566</v>
      </c>
    </row>
    <row r="19" spans="1:3">
      <c r="A19">
        <v>831.24</v>
      </c>
      <c r="C19">
        <f t="shared" si="0"/>
        <v>6.7229185618225138</v>
      </c>
    </row>
    <row r="20" spans="1:3">
      <c r="A20">
        <v>829.59</v>
      </c>
      <c r="C20">
        <f t="shared" si="0"/>
        <v>6.7209316028407393</v>
      </c>
    </row>
    <row r="21" spans="1:3">
      <c r="A21">
        <v>819.62</v>
      </c>
      <c r="C21">
        <f t="shared" si="0"/>
        <v>6.7088408182144059</v>
      </c>
    </row>
    <row r="22" spans="1:3">
      <c r="A22">
        <v>823.7</v>
      </c>
      <c r="C22">
        <f t="shared" si="0"/>
        <v>6.713806385947203</v>
      </c>
    </row>
    <row r="23" spans="1:3">
      <c r="A23">
        <v>833.72</v>
      </c>
      <c r="C23">
        <f t="shared" si="0"/>
        <v>6.7258976145734701</v>
      </c>
    </row>
    <row r="24" spans="1:3">
      <c r="A24">
        <v>852.09</v>
      </c>
      <c r="C24">
        <f t="shared" si="0"/>
        <v>6.7476921550532758</v>
      </c>
    </row>
    <row r="25" spans="1:3">
      <c r="A25">
        <v>838.41</v>
      </c>
      <c r="C25">
        <f t="shared" si="0"/>
        <v>6.7315072409765619</v>
      </c>
    </row>
    <row r="26" spans="1:3">
      <c r="A26">
        <v>829.97</v>
      </c>
      <c r="C26">
        <f t="shared" si="0"/>
        <v>6.7213895555590994</v>
      </c>
    </row>
    <row r="27" spans="1:3">
      <c r="A27">
        <v>839.44</v>
      </c>
      <c r="C27">
        <f t="shared" si="0"/>
        <v>6.7327350028496555</v>
      </c>
    </row>
    <row r="28" spans="1:3">
      <c r="A28">
        <v>826.38</v>
      </c>
      <c r="C28">
        <f t="shared" si="0"/>
        <v>6.7170547161572953</v>
      </c>
    </row>
    <row r="29" spans="1:3">
      <c r="A29">
        <v>824.88</v>
      </c>
      <c r="C29">
        <f t="shared" si="0"/>
        <v>6.7152379212096882</v>
      </c>
    </row>
    <row r="30" spans="1:3">
      <c r="A30">
        <v>810.91</v>
      </c>
      <c r="C30">
        <f t="shared" si="0"/>
        <v>6.6981570738512897</v>
      </c>
    </row>
    <row r="31" spans="1:3">
      <c r="A31">
        <v>834.98</v>
      </c>
      <c r="C31">
        <f t="shared" si="0"/>
        <v>6.7274077724681911</v>
      </c>
    </row>
    <row r="32" spans="1:3">
      <c r="A32">
        <v>846.98</v>
      </c>
      <c r="C32">
        <f t="shared" si="0"/>
        <v>6.7416770816223837</v>
      </c>
    </row>
    <row r="33" spans="1:7">
      <c r="A33">
        <v>869.52</v>
      </c>
      <c r="C33">
        <f t="shared" si="0"/>
        <v>6.7679413352549318</v>
      </c>
    </row>
    <row r="34" spans="1:7">
      <c r="A34">
        <v>866.81</v>
      </c>
      <c r="C34">
        <f t="shared" si="0"/>
        <v>6.7648198062823202</v>
      </c>
    </row>
    <row r="35" spans="1:7">
      <c r="A35">
        <v>879.22</v>
      </c>
      <c r="C35">
        <f t="shared" si="0"/>
        <v>6.7790351507833648</v>
      </c>
    </row>
    <row r="36" spans="1:7">
      <c r="A36">
        <v>888.22</v>
      </c>
      <c r="C36">
        <f t="shared" si="0"/>
        <v>6.7892194600555129</v>
      </c>
    </row>
    <row r="37" spans="1:7">
      <c r="A37">
        <v>903.14</v>
      </c>
      <c r="C37">
        <f t="shared" si="0"/>
        <v>6.8058775801594091</v>
      </c>
    </row>
    <row r="38" spans="1:7">
      <c r="A38">
        <v>901.66</v>
      </c>
      <c r="C38">
        <f t="shared" si="0"/>
        <v>6.8042375088697966</v>
      </c>
    </row>
    <row r="39" spans="1:7">
      <c r="A39">
        <v>898.8</v>
      </c>
      <c r="C39">
        <f t="shared" si="0"/>
        <v>6.8010605403111741</v>
      </c>
    </row>
    <row r="40" spans="1:7" ht="14.25" thickBot="1">
      <c r="A40">
        <v>926.42</v>
      </c>
      <c r="C40">
        <f t="shared" si="0"/>
        <v>6.8313276955321518</v>
      </c>
    </row>
    <row r="41" spans="1:7">
      <c r="A41">
        <v>930.31</v>
      </c>
      <c r="C41">
        <f t="shared" si="0"/>
        <v>6.8355178639374223</v>
      </c>
      <c r="E41" s="9" t="s">
        <v>13</v>
      </c>
      <c r="F41" s="9" t="s">
        <v>16</v>
      </c>
      <c r="G41" s="9" t="s">
        <v>17</v>
      </c>
    </row>
    <row r="42" spans="1:7">
      <c r="A42">
        <v>910.85</v>
      </c>
      <c r="C42">
        <f t="shared" si="0"/>
        <v>6.814378229476838</v>
      </c>
      <c r="E42" s="4">
        <v>6.6</v>
      </c>
      <c r="F42" s="5">
        <v>0</v>
      </c>
      <c r="G42" s="6">
        <v>0</v>
      </c>
    </row>
    <row r="43" spans="1:7">
      <c r="A43">
        <v>919.69</v>
      </c>
      <c r="C43">
        <f t="shared" si="0"/>
        <v>6.824036656738742</v>
      </c>
      <c r="E43" s="4">
        <v>6.64</v>
      </c>
      <c r="F43" s="5">
        <v>7</v>
      </c>
      <c r="G43" s="6">
        <v>8.8607594936708861E-2</v>
      </c>
    </row>
    <row r="44" spans="1:7">
      <c r="A44">
        <v>935.36</v>
      </c>
      <c r="C44">
        <f t="shared" si="0"/>
        <v>6.8409314819228815</v>
      </c>
      <c r="E44" s="4">
        <v>6.68</v>
      </c>
      <c r="F44" s="5">
        <v>3</v>
      </c>
      <c r="G44" s="6">
        <v>0.12658227848101267</v>
      </c>
    </row>
    <row r="45" spans="1:7">
      <c r="A45">
        <v>946.63</v>
      </c>
      <c r="C45">
        <f t="shared" si="0"/>
        <v>6.8529083093426575</v>
      </c>
      <c r="E45" s="4">
        <v>6.72</v>
      </c>
      <c r="F45" s="5">
        <v>11</v>
      </c>
      <c r="G45" s="6">
        <v>0.26582278481012656</v>
      </c>
    </row>
    <row r="46" spans="1:7">
      <c r="A46">
        <v>973.6</v>
      </c>
      <c r="C46">
        <f t="shared" si="0"/>
        <v>6.8810005416733171</v>
      </c>
      <c r="E46" s="4">
        <v>6.76</v>
      </c>
      <c r="F46" s="5">
        <v>28</v>
      </c>
      <c r="G46" s="6">
        <v>0.620253164556962</v>
      </c>
    </row>
    <row r="47" spans="1:7">
      <c r="A47">
        <v>941.93</v>
      </c>
      <c r="C47">
        <f t="shared" si="0"/>
        <v>6.8479309618364708</v>
      </c>
      <c r="E47" s="4">
        <v>6.8</v>
      </c>
      <c r="F47" s="5">
        <v>12</v>
      </c>
      <c r="G47" s="6">
        <v>0.77215189873417722</v>
      </c>
    </row>
    <row r="48" spans="1:7">
      <c r="A48">
        <v>955.59</v>
      </c>
      <c r="C48">
        <f t="shared" si="0"/>
        <v>6.8623289507673482</v>
      </c>
      <c r="E48" s="4">
        <v>6.84</v>
      </c>
      <c r="F48" s="5">
        <v>9</v>
      </c>
      <c r="G48" s="6">
        <v>0.88607594936708856</v>
      </c>
    </row>
    <row r="49" spans="1:7">
      <c r="A49">
        <v>915.51</v>
      </c>
      <c r="C49">
        <f t="shared" si="0"/>
        <v>6.8194812870478101</v>
      </c>
      <c r="E49" s="4">
        <v>6.88</v>
      </c>
      <c r="F49" s="5">
        <v>5</v>
      </c>
      <c r="G49" s="6">
        <v>0.94936708860759489</v>
      </c>
    </row>
    <row r="50" spans="1:7" ht="14.25" thickBot="1">
      <c r="A50">
        <v>830.39</v>
      </c>
      <c r="C50">
        <f t="shared" si="0"/>
        <v>6.7218954699499038</v>
      </c>
      <c r="E50" s="7" t="s">
        <v>15</v>
      </c>
      <c r="F50" s="7">
        <v>4</v>
      </c>
      <c r="G50" s="8">
        <v>1</v>
      </c>
    </row>
    <row r="51" spans="1:7">
      <c r="A51">
        <v>857.38</v>
      </c>
      <c r="C51">
        <f t="shared" si="0"/>
        <v>6.7538812275563807</v>
      </c>
    </row>
    <row r="52" spans="1:7">
      <c r="A52">
        <v>862.62</v>
      </c>
      <c r="C52">
        <f t="shared" si="0"/>
        <v>6.759974269662556</v>
      </c>
    </row>
    <row r="53" spans="1:7">
      <c r="A53">
        <v>853.13</v>
      </c>
      <c r="C53">
        <f t="shared" si="0"/>
        <v>6.7489119391620109</v>
      </c>
    </row>
    <row r="54" spans="1:7">
      <c r="A54">
        <v>841.29</v>
      </c>
      <c r="C54">
        <f t="shared" si="0"/>
        <v>6.734936428119787</v>
      </c>
    </row>
    <row r="55" spans="1:7">
      <c r="A55">
        <v>842.18</v>
      </c>
      <c r="C55">
        <f t="shared" si="0"/>
        <v>6.7359937681174298</v>
      </c>
    </row>
    <row r="56" spans="1:7">
      <c r="A56">
        <v>851.85</v>
      </c>
      <c r="C56">
        <f t="shared" si="0"/>
        <v>6.7474104549915515</v>
      </c>
    </row>
    <row r="57" spans="1:7">
      <c r="A57">
        <v>856.5</v>
      </c>
      <c r="C57">
        <f t="shared" si="0"/>
        <v>6.7528543177641742</v>
      </c>
    </row>
    <row r="58" spans="1:7">
      <c r="A58">
        <v>839.94</v>
      </c>
      <c r="C58">
        <f t="shared" si="0"/>
        <v>6.7333304607147886</v>
      </c>
    </row>
    <row r="59" spans="1:7">
      <c r="A59">
        <v>827.77</v>
      </c>
      <c r="C59">
        <f t="shared" si="0"/>
        <v>6.7187353380200889</v>
      </c>
    </row>
    <row r="60" spans="1:7">
      <c r="A60">
        <v>824.9</v>
      </c>
      <c r="C60">
        <f t="shared" si="0"/>
        <v>6.7152621668666859</v>
      </c>
    </row>
    <row r="61" spans="1:7">
      <c r="A61">
        <v>816.57</v>
      </c>
      <c r="C61">
        <f t="shared" si="0"/>
        <v>6.7051126405177568</v>
      </c>
    </row>
    <row r="62" spans="1:7">
      <c r="A62">
        <v>817.38</v>
      </c>
      <c r="C62">
        <f t="shared" si="0"/>
        <v>6.7061041030060249</v>
      </c>
    </row>
    <row r="63" spans="1:7">
      <c r="A63">
        <v>805.34</v>
      </c>
      <c r="C63">
        <f t="shared" si="0"/>
        <v>6.6912645484980278</v>
      </c>
    </row>
    <row r="64" spans="1:7">
      <c r="A64">
        <v>833.2</v>
      </c>
      <c r="C64">
        <f t="shared" si="0"/>
        <v>6.7252737093868173</v>
      </c>
    </row>
    <row r="65" spans="1:3">
      <c r="A65">
        <v>853.86</v>
      </c>
      <c r="C65">
        <f t="shared" si="0"/>
        <v>6.749767245923624</v>
      </c>
    </row>
    <row r="66" spans="1:3">
      <c r="A66">
        <v>874.34</v>
      </c>
      <c r="C66">
        <f t="shared" si="0"/>
        <v>6.7734693160267287</v>
      </c>
    </row>
    <row r="67" spans="1:3">
      <c r="A67">
        <v>859.36</v>
      </c>
      <c r="C67">
        <f t="shared" ref="C67:C80" si="3">LN(A67)</f>
        <v>6.7561879261571489</v>
      </c>
    </row>
    <row r="68" spans="1:3">
      <c r="A68">
        <v>868.81</v>
      </c>
      <c r="C68">
        <f t="shared" si="3"/>
        <v>6.7671244592423436</v>
      </c>
    </row>
    <row r="69" spans="1:3">
      <c r="A69">
        <v>841.37</v>
      </c>
      <c r="C69">
        <f t="shared" si="3"/>
        <v>6.7350315156598244</v>
      </c>
    </row>
    <row r="70" spans="1:3">
      <c r="A70">
        <v>800.96</v>
      </c>
      <c r="C70">
        <f t="shared" si="3"/>
        <v>6.6858110082434097</v>
      </c>
    </row>
    <row r="71" spans="1:3">
      <c r="A71">
        <v>768.19</v>
      </c>
      <c r="C71">
        <f t="shared" si="3"/>
        <v>6.6440370983837029</v>
      </c>
    </row>
    <row r="72" spans="1:3">
      <c r="A72">
        <v>751.69</v>
      </c>
      <c r="C72">
        <f t="shared" si="3"/>
        <v>6.622324004915475</v>
      </c>
    </row>
    <row r="73" spans="1:3">
      <c r="A73">
        <v>756.07</v>
      </c>
      <c r="C73">
        <f t="shared" si="3"/>
        <v>6.6281339644856958</v>
      </c>
    </row>
    <row r="74" spans="1:3">
      <c r="A74">
        <v>769.78</v>
      </c>
      <c r="C74">
        <f t="shared" si="3"/>
        <v>6.6461047597379128</v>
      </c>
    </row>
    <row r="75" spans="1:3">
      <c r="A75">
        <v>755.7</v>
      </c>
      <c r="C75">
        <f t="shared" si="3"/>
        <v>6.6276444720266738</v>
      </c>
    </row>
    <row r="76" spans="1:3">
      <c r="A76">
        <v>768.13</v>
      </c>
      <c r="C76">
        <f t="shared" si="3"/>
        <v>6.6439589896563147</v>
      </c>
    </row>
    <row r="77" spans="1:3">
      <c r="A77">
        <v>744.54</v>
      </c>
      <c r="C77">
        <f t="shared" si="3"/>
        <v>6.6127665780145835</v>
      </c>
    </row>
    <row r="78" spans="1:3">
      <c r="A78">
        <v>761.17</v>
      </c>
      <c r="C78">
        <f t="shared" si="3"/>
        <v>6.6348567231897464</v>
      </c>
    </row>
    <row r="79" spans="1:3">
      <c r="A79">
        <v>741.55</v>
      </c>
      <c r="C79">
        <f t="shared" si="3"/>
        <v>6.6087425901879717</v>
      </c>
    </row>
    <row r="80" spans="1:3">
      <c r="A80">
        <v>753.44</v>
      </c>
      <c r="C80">
        <f t="shared" si="3"/>
        <v>6.6246493864952445</v>
      </c>
    </row>
    <row r="82" spans="1:3">
      <c r="A82">
        <f>MAX(A2:A80)</f>
        <v>988.84</v>
      </c>
      <c r="C82">
        <f t="shared" ref="B82:C82" si="4">MAX(C2:C80)</f>
        <v>6.8965325389596561</v>
      </c>
    </row>
    <row r="83" spans="1:3">
      <c r="A83">
        <f>MIN(A2:A80)</f>
        <v>741.55</v>
      </c>
      <c r="C83">
        <f t="shared" ref="B83:C83" si="5">MIN(C2:C80)</f>
        <v>6.6087425901879717</v>
      </c>
    </row>
    <row r="84" spans="1:3">
      <c r="A84">
        <f>A82-A83</f>
        <v>247.29000000000008</v>
      </c>
      <c r="C84">
        <f t="shared" ref="B84:C84" si="6">C82-C83</f>
        <v>0.2877899487716844</v>
      </c>
    </row>
    <row r="85" spans="1:3">
      <c r="A85">
        <f>1+3.3*LOG(79)</f>
        <v>7.2621694012584559</v>
      </c>
      <c r="C85">
        <f t="shared" ref="B85:C85" si="7">1+3.3*LOG(79)</f>
        <v>7.2621694012584559</v>
      </c>
    </row>
    <row r="86" spans="1:3">
      <c r="A86">
        <f>A84/7</f>
        <v>35.327142857142867</v>
      </c>
      <c r="C86">
        <f t="shared" ref="B86:C86" si="8">C84/7</f>
        <v>4.1112849824526343E-2</v>
      </c>
    </row>
    <row r="87" spans="1:3">
      <c r="A87">
        <f>A84/8</f>
        <v>30.91125000000001</v>
      </c>
      <c r="C87">
        <f t="shared" ref="B87:C87" si="9">C84/8</f>
        <v>3.597374359646055E-2</v>
      </c>
    </row>
    <row r="89" spans="1:3">
      <c r="C89">
        <f>SKEW(C2:C80)</f>
        <v>1.5673753352527797E-2</v>
      </c>
    </row>
    <row r="90" spans="1:3">
      <c r="C90">
        <f>KURT(C2:C80)+3</f>
        <v>2.9124753649677451</v>
      </c>
    </row>
  </sheetData>
  <sortState ref="E42:E49">
    <sortCondition ref="E42"/>
  </sortState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workbookViewId="0">
      <selection activeCell="A85" sqref="A85"/>
    </sheetView>
  </sheetViews>
  <sheetFormatPr defaultRowHeight="13.5"/>
  <cols>
    <col min="1" max="1" width="14.75" customWidth="1"/>
  </cols>
  <sheetData>
    <row r="1" spans="1:7">
      <c r="A1" t="s">
        <v>3</v>
      </c>
      <c r="C1" t="s">
        <v>14</v>
      </c>
      <c r="E1" s="11" t="s">
        <v>19</v>
      </c>
      <c r="F1" s="9" t="s">
        <v>16</v>
      </c>
      <c r="G1" s="9" t="s">
        <v>17</v>
      </c>
    </row>
    <row r="2" spans="1:7">
      <c r="A2">
        <v>-0.43024926705742561</v>
      </c>
      <c r="C2">
        <v>-0.4</v>
      </c>
      <c r="E2" s="4">
        <v>-0.8</v>
      </c>
      <c r="F2" s="5">
        <v>31</v>
      </c>
      <c r="G2" s="6">
        <v>0.36904761904761907</v>
      </c>
    </row>
    <row r="3" spans="1:7">
      <c r="A3">
        <v>0.59649995105613973</v>
      </c>
      <c r="C3">
        <f>C2+0.8</f>
        <v>0.4</v>
      </c>
      <c r="E3" s="4">
        <f>E2+0.8</f>
        <v>0</v>
      </c>
      <c r="F3" s="5">
        <v>17</v>
      </c>
      <c r="G3" s="6">
        <v>0.5714285714285714</v>
      </c>
    </row>
    <row r="4" spans="1:7">
      <c r="A4">
        <v>-0.95012081521923053</v>
      </c>
      <c r="C4">
        <f t="shared" ref="C4:C12" si="0">C3+0.8</f>
        <v>1.2000000000000002</v>
      </c>
      <c r="E4" s="4">
        <f t="shared" ref="E4:E10" si="1">E3+0.8</f>
        <v>0.8</v>
      </c>
      <c r="F4" s="5">
        <v>15</v>
      </c>
      <c r="G4" s="6">
        <v>0.75</v>
      </c>
    </row>
    <row r="5" spans="1:7">
      <c r="A5">
        <v>0.29978760073508059</v>
      </c>
      <c r="C5">
        <f t="shared" si="0"/>
        <v>2</v>
      </c>
      <c r="E5" s="4">
        <f t="shared" si="1"/>
        <v>1.6</v>
      </c>
      <c r="F5" s="5">
        <v>9</v>
      </c>
      <c r="G5" s="6">
        <v>0.8571428571428571</v>
      </c>
    </row>
    <row r="6" spans="1:7">
      <c r="A6">
        <v>-0.96127930199167766</v>
      </c>
      <c r="C6">
        <f t="shared" si="0"/>
        <v>2.8</v>
      </c>
      <c r="E6" s="4">
        <f t="shared" si="1"/>
        <v>2.4000000000000004</v>
      </c>
      <c r="F6" s="5">
        <v>4</v>
      </c>
      <c r="G6" s="6">
        <v>0.90476190476190477</v>
      </c>
    </row>
    <row r="7" spans="1:7">
      <c r="A7">
        <v>-6.6866274842661833E-2</v>
      </c>
      <c r="C7">
        <f t="shared" si="0"/>
        <v>3.5999999999999996</v>
      </c>
      <c r="E7" s="4">
        <f t="shared" si="1"/>
        <v>3.2</v>
      </c>
      <c r="F7" s="5">
        <v>3</v>
      </c>
      <c r="G7" s="6">
        <v>0.94047619047619047</v>
      </c>
    </row>
    <row r="8" spans="1:7">
      <c r="A8">
        <v>0.98268605133438625</v>
      </c>
      <c r="C8">
        <f t="shared" si="0"/>
        <v>4.3999999999999995</v>
      </c>
      <c r="E8" s="4">
        <f t="shared" si="1"/>
        <v>4</v>
      </c>
      <c r="F8" s="5">
        <v>2</v>
      </c>
      <c r="G8" s="6">
        <v>0.9642857142857143</v>
      </c>
    </row>
    <row r="9" spans="1:7">
      <c r="A9">
        <v>-0.75449419273662865</v>
      </c>
      <c r="C9">
        <f t="shared" si="0"/>
        <v>5.1999999999999993</v>
      </c>
      <c r="E9" s="4">
        <f t="shared" si="1"/>
        <v>4.8</v>
      </c>
      <c r="F9" s="5">
        <v>2</v>
      </c>
      <c r="G9" s="6">
        <v>0.98809523809523814</v>
      </c>
    </row>
    <row r="10" spans="1:7" ht="14.25" thickBot="1">
      <c r="A10">
        <v>1.9475426867308689</v>
      </c>
      <c r="E10" s="12">
        <f t="shared" si="1"/>
        <v>5.6</v>
      </c>
      <c r="F10" s="7">
        <v>1</v>
      </c>
      <c r="G10" s="8">
        <v>1</v>
      </c>
    </row>
    <row r="11" spans="1:7">
      <c r="A11">
        <v>-0.64277303208919512</v>
      </c>
    </row>
    <row r="12" spans="1:7">
      <c r="A12">
        <v>-0.89188058266969283</v>
      </c>
    </row>
    <row r="13" spans="1:7">
      <c r="A13">
        <v>5.4115291371038214</v>
      </c>
    </row>
    <row r="14" spans="1:7">
      <c r="A14">
        <v>-0.71657418432633946</v>
      </c>
    </row>
    <row r="15" spans="1:7">
      <c r="A15">
        <v>4.4881534389577871E-2</v>
      </c>
    </row>
    <row r="16" spans="1:7">
      <c r="A16">
        <v>0.65698332594141862</v>
      </c>
    </row>
    <row r="17" spans="1:1">
      <c r="A17">
        <v>1.0329489226401312</v>
      </c>
    </row>
    <row r="18" spans="1:1">
      <c r="A18">
        <v>-0.84108965969288874</v>
      </c>
    </row>
    <row r="19" spans="1:1">
      <c r="A19">
        <v>-9.8163344743797509E-2</v>
      </c>
    </row>
    <row r="20" spans="1:1">
      <c r="A20">
        <v>-0.4667264719249864</v>
      </c>
    </row>
    <row r="21" spans="1:1">
      <c r="A21">
        <v>0.29461003963107557</v>
      </c>
    </row>
    <row r="22" spans="1:1">
      <c r="A22">
        <v>0.87525357178883434</v>
      </c>
    </row>
    <row r="23" spans="1:1">
      <c r="A23">
        <v>2.1059390615716214</v>
      </c>
    </row>
    <row r="24" spans="1:1">
      <c r="A24">
        <v>-0.56898635566475075</v>
      </c>
    </row>
    <row r="25" spans="1:1">
      <c r="A25">
        <v>-0.40910659504391622</v>
      </c>
    </row>
    <row r="26" spans="1:1">
      <c r="A26">
        <v>0.80392213647357202</v>
      </c>
    </row>
    <row r="27" spans="1:1">
      <c r="A27">
        <v>-0.55752659056087972</v>
      </c>
    </row>
    <row r="28" spans="1:1">
      <c r="A28">
        <v>-9.0148006564407579E-2</v>
      </c>
    </row>
    <row r="29" spans="1:1">
      <c r="A29">
        <v>-0.5886060725785236</v>
      </c>
    </row>
    <row r="30" spans="1:1">
      <c r="A30">
        <v>3.5769659765730628</v>
      </c>
    </row>
    <row r="31" spans="1:1">
      <c r="A31">
        <v>1.1001401403819342</v>
      </c>
    </row>
    <row r="32" spans="1:1">
      <c r="A32">
        <v>2.9186264182634152</v>
      </c>
    </row>
    <row r="33" spans="1:4">
      <c r="A33">
        <v>-0.14983047361313484</v>
      </c>
    </row>
    <row r="34" spans="1:4">
      <c r="A34">
        <v>1.09425506809646</v>
      </c>
    </row>
    <row r="35" spans="1:4">
      <c r="A35">
        <v>0.69822583927506021</v>
      </c>
    </row>
    <row r="36" spans="1:4">
      <c r="A36">
        <v>1.3779107009614329</v>
      </c>
    </row>
    <row r="37" spans="1:4">
      <c r="A37">
        <v>-8.1748267056286017E-2</v>
      </c>
    </row>
    <row r="38" spans="1:4">
      <c r="A38">
        <v>-0.15227786260238818</v>
      </c>
    </row>
    <row r="39" spans="1:4">
      <c r="A39">
        <v>3.8253924655377842</v>
      </c>
    </row>
    <row r="40" spans="1:4">
      <c r="A40">
        <v>0.24344873504936393</v>
      </c>
    </row>
    <row r="41" spans="1:4">
      <c r="A41">
        <v>-0.66688283097325729</v>
      </c>
    </row>
    <row r="42" spans="1:4">
      <c r="A42">
        <v>0.652415600511834</v>
      </c>
      <c r="D42">
        <f>1+3.3*LOG(84)</f>
        <v>7.3501216440042088</v>
      </c>
    </row>
    <row r="43" spans="1:4">
      <c r="A43">
        <v>1.4073604771038934</v>
      </c>
    </row>
    <row r="44" spans="1:4">
      <c r="A44">
        <v>0.86413106163648457</v>
      </c>
    </row>
    <row r="45" spans="1:4">
      <c r="A45">
        <v>3.3093887865521499</v>
      </c>
    </row>
    <row r="46" spans="1:4">
      <c r="A46">
        <v>-0.82086546289506768</v>
      </c>
    </row>
    <row r="47" spans="1:4">
      <c r="A47">
        <v>1.114240030754166</v>
      </c>
    </row>
    <row r="48" spans="1:4">
      <c r="A48">
        <v>-0.89226475679766182</v>
      </c>
    </row>
    <row r="49" spans="1:1">
      <c r="A49">
        <v>-0.99374555263003028</v>
      </c>
    </row>
    <row r="50" spans="1:1">
      <c r="A50">
        <v>4.2764809856799291</v>
      </c>
    </row>
    <row r="51" spans="1:1">
      <c r="A51">
        <v>0.37278042369522635</v>
      </c>
    </row>
    <row r="52" spans="1:1">
      <c r="A52">
        <v>-0.43743083138033612</v>
      </c>
    </row>
    <row r="53" spans="1:1">
      <c r="A53">
        <v>-0.51651093186308816</v>
      </c>
    </row>
    <row r="54" spans="1:1">
      <c r="A54">
        <v>5.6521258899232762E-2</v>
      </c>
    </row>
    <row r="55" spans="1:1">
      <c r="A55">
        <v>0.81061708380700992</v>
      </c>
    </row>
    <row r="56" spans="1:1">
      <c r="A56">
        <v>0.32721248142218284</v>
      </c>
    </row>
    <row r="57" spans="1:1">
      <c r="A57">
        <v>-0.63768474159062416</v>
      </c>
    </row>
    <row r="58" spans="1:1">
      <c r="A58">
        <v>-0.53184057067452684</v>
      </c>
    </row>
    <row r="59" spans="1:1">
      <c r="A59">
        <v>-0.16523489073682085</v>
      </c>
    </row>
    <row r="60" spans="1:1">
      <c r="A60">
        <v>-0.41008414455571185</v>
      </c>
    </row>
    <row r="61" spans="1:1">
      <c r="A61">
        <v>5.2908199500501629E-2</v>
      </c>
    </row>
    <row r="62" spans="1:1">
      <c r="A62">
        <v>-0.53775343251751151</v>
      </c>
    </row>
    <row r="63" spans="1:1">
      <c r="A63">
        <v>4.8619151418821476</v>
      </c>
    </row>
    <row r="64" spans="1:1">
      <c r="A64">
        <v>2.573923099700862</v>
      </c>
    </row>
    <row r="65" spans="1:1">
      <c r="A65">
        <v>2.4298195324976111</v>
      </c>
    </row>
    <row r="66" spans="1:1">
      <c r="A66">
        <v>-0.59287388359348503</v>
      </c>
    </row>
    <row r="67" spans="1:1">
      <c r="A67">
        <v>0.76596930409333019</v>
      </c>
    </row>
    <row r="68" spans="1:1">
      <c r="A68">
        <v>-0.81153313429362051</v>
      </c>
    </row>
    <row r="69" spans="1:1">
      <c r="A69">
        <v>-0.92265399763015599</v>
      </c>
    </row>
    <row r="70" spans="1:1">
      <c r="A70">
        <v>-0.88607823210580716</v>
      </c>
    </row>
    <row r="71" spans="1:1">
      <c r="A71">
        <v>-0.67666969440887725</v>
      </c>
    </row>
    <row r="72" spans="1:1">
      <c r="A72">
        <v>0.35272069990217614</v>
      </c>
    </row>
    <row r="73" spans="1:1">
      <c r="A73">
        <v>1.545892695948448</v>
      </c>
    </row>
    <row r="74" spans="1:1">
      <c r="A74">
        <v>-0.61708221023864884</v>
      </c>
    </row>
    <row r="75" spans="1:1">
      <c r="A75">
        <v>1.3358011022151612</v>
      </c>
    </row>
    <row r="76" spans="1:1">
      <c r="A76">
        <v>-0.80249777035640557</v>
      </c>
    </row>
    <row r="77" spans="1:1">
      <c r="A77">
        <v>2.1540506554370782</v>
      </c>
    </row>
    <row r="78" spans="1:1">
      <c r="A78">
        <v>-0.74280864935517488</v>
      </c>
    </row>
    <row r="79" spans="1:1">
      <c r="A79">
        <v>1.2867998801042715</v>
      </c>
    </row>
    <row r="80" spans="1:1">
      <c r="A80">
        <v>0.49176352301670651</v>
      </c>
    </row>
    <row r="81" spans="1:1">
      <c r="A81">
        <v>1.4478824457491695</v>
      </c>
    </row>
    <row r="82" spans="1:1">
      <c r="A82">
        <v>1.4796484651435071</v>
      </c>
    </row>
    <row r="83" spans="1:1">
      <c r="A83">
        <v>4.9667192688875597</v>
      </c>
    </row>
    <row r="84" spans="1:1">
      <c r="A84">
        <v>4.889486694503975E-2</v>
      </c>
    </row>
    <row r="85" spans="1:1">
      <c r="A85">
        <v>1.6707354625721225</v>
      </c>
    </row>
    <row r="87" spans="1:1">
      <c r="A87">
        <f>MAX(A2:A85)</f>
        <v>5.4115291371038214</v>
      </c>
    </row>
    <row r="88" spans="1:1">
      <c r="A88">
        <f>MIN(A2:A85)</f>
        <v>-0.99374555263003028</v>
      </c>
    </row>
    <row r="89" spans="1:1">
      <c r="A89">
        <f>(A87-A88)</f>
        <v>6.4052746897338517</v>
      </c>
    </row>
    <row r="90" spans="1:1">
      <c r="A90">
        <f>1+3.3*LOG(84)</f>
        <v>7.3501216440042088</v>
      </c>
    </row>
    <row r="91" spans="1:1">
      <c r="A91">
        <f>A89/7</f>
        <v>0.91503924139055026</v>
      </c>
    </row>
    <row r="92" spans="1:1">
      <c r="A92">
        <f>A89/8</f>
        <v>0.80065933621673147</v>
      </c>
    </row>
  </sheetData>
  <sortState ref="E2:E9">
    <sortCondition ref="E2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mitsuru</dc:creator>
  <cp:lastModifiedBy>経済学部</cp:lastModifiedBy>
  <dcterms:created xsi:type="dcterms:W3CDTF">2011-10-13T08:18:43Z</dcterms:created>
  <dcterms:modified xsi:type="dcterms:W3CDTF">2011-10-21T05:42:21Z</dcterms:modified>
</cp:coreProperties>
</file>